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etta.cattaneo\OneDrive - Fondazione Torino Wireless\Documenti\TOWL\ISO\Sistema Gestione Qualità\DOCUMENTI GESTIONALI\Documenti 2021\Trasparenza 2021\"/>
    </mc:Choice>
  </mc:AlternateContent>
  <xr:revisionPtr revIDLastSave="0" documentId="13_ncr:1_{03C698D1-6F83-4065-9043-576EBF7904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Foglio1!$A$1:$P$1121</definedName>
    <definedName name="_xlnm.Print_Area" localSheetId="0">Foglio1!$A$1:$L$2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9" i="1" l="1"/>
  <c r="F134" i="1" l="1"/>
  <c r="O124" i="1"/>
  <c r="O110" i="1"/>
  <c r="O109" i="1"/>
  <c r="O94" i="1" l="1"/>
  <c r="O91" i="1"/>
  <c r="O129" i="1"/>
  <c r="J72" i="1" l="1"/>
  <c r="M44" i="1" l="1"/>
  <c r="M20" i="1" l="1"/>
  <c r="M15" i="1"/>
  <c r="L11" i="1"/>
  <c r="F136" i="1"/>
  <c r="J127" i="1"/>
  <c r="F11" i="1"/>
  <c r="O114" i="1"/>
  <c r="O112" i="1" l="1"/>
  <c r="O111" i="1"/>
  <c r="N106" i="1" l="1"/>
  <c r="O106" i="1" s="1"/>
  <c r="O105" i="1"/>
  <c r="O104" i="1"/>
  <c r="O103" i="1"/>
  <c r="O102" i="1" l="1"/>
  <c r="F102" i="1"/>
  <c r="O100" i="1" l="1"/>
  <c r="O99" i="1" l="1"/>
  <c r="N95" i="1"/>
  <c r="O95" i="1" s="1"/>
  <c r="N93" i="1" l="1"/>
  <c r="O93" i="1" s="1"/>
  <c r="O92" i="1"/>
  <c r="O90" i="1"/>
  <c r="O89" i="1"/>
  <c r="N84" i="1"/>
  <c r="O82" i="1"/>
  <c r="N81" i="1"/>
  <c r="O81" i="1" s="1"/>
  <c r="N78" i="1"/>
  <c r="O78" i="1" s="1"/>
  <c r="N72" i="1"/>
  <c r="O72" i="1" s="1"/>
  <c r="N71" i="1"/>
  <c r="O71" i="1" s="1"/>
  <c r="N70" i="1"/>
  <c r="O70" i="1" s="1"/>
  <c r="N68" i="1"/>
  <c r="O68" i="1" s="1"/>
  <c r="N66" i="1"/>
  <c r="O66" i="1" s="1"/>
  <c r="N61" i="1"/>
  <c r="O61" i="1" s="1"/>
  <c r="N58" i="1"/>
  <c r="O58" i="1" s="1"/>
  <c r="N56" i="1"/>
  <c r="O56" i="1" s="1"/>
  <c r="N55" i="1"/>
  <c r="O55" i="1" s="1"/>
  <c r="N52" i="1"/>
  <c r="O52" i="1" s="1"/>
  <c r="N40" i="1" l="1"/>
  <c r="O40" i="1" s="1"/>
  <c r="F10" i="1" l="1"/>
  <c r="J120" i="1"/>
  <c r="J121" i="1" l="1"/>
  <c r="J119" i="1" l="1"/>
  <c r="J118" i="1" l="1"/>
  <c r="J116" i="1"/>
  <c r="J114" i="1" l="1"/>
  <c r="J109" i="1" l="1"/>
  <c r="J110" i="1" l="1"/>
  <c r="J112" i="1"/>
  <c r="M5" i="1" l="1"/>
  <c r="N5" i="1" s="1"/>
  <c r="O5" i="1" s="1"/>
  <c r="M101" i="1" l="1"/>
  <c r="N101" i="1" s="1"/>
  <c r="O101" i="1" s="1"/>
  <c r="N87" i="1" l="1"/>
  <c r="O87" i="1" s="1"/>
  <c r="N85" i="1" l="1"/>
  <c r="O85" i="1" s="1"/>
  <c r="N76" i="1" l="1"/>
  <c r="O76" i="1" s="1"/>
  <c r="N69" i="1" l="1"/>
  <c r="O69" i="1" s="1"/>
  <c r="N67" i="1" l="1"/>
  <c r="O67" i="1" s="1"/>
  <c r="M65" i="1"/>
  <c r="N65" i="1" s="1"/>
  <c r="O65" i="1" s="1"/>
  <c r="M64" i="1"/>
  <c r="N64" i="1" s="1"/>
  <c r="O64" i="1" s="1"/>
  <c r="N63" i="1"/>
  <c r="O63" i="1" s="1"/>
  <c r="N48" i="1"/>
  <c r="O48" i="1" s="1"/>
  <c r="M50" i="1"/>
  <c r="N50" i="1" s="1"/>
  <c r="O50" i="1" s="1"/>
  <c r="M49" i="1"/>
  <c r="N49" i="1" s="1"/>
  <c r="O49" i="1" s="1"/>
  <c r="M22" i="1" l="1"/>
  <c r="N22" i="1" s="1"/>
  <c r="O22" i="1" s="1"/>
  <c r="M21" i="1"/>
  <c r="N21" i="1" s="1"/>
  <c r="O21" i="1" s="1"/>
  <c r="M46" i="1"/>
  <c r="N46" i="1" s="1"/>
  <c r="O46" i="1" s="1"/>
  <c r="M45" i="1"/>
  <c r="N45" i="1" s="1"/>
  <c r="O45" i="1" s="1"/>
  <c r="M73" i="1"/>
  <c r="N73" i="1" s="1"/>
  <c r="O73" i="1" s="1"/>
  <c r="M59" i="1" l="1"/>
  <c r="N59" i="1" s="1"/>
  <c r="O59" i="1" s="1"/>
  <c r="N44" i="1"/>
  <c r="O44" i="1" l="1"/>
  <c r="N31" i="1"/>
  <c r="O31" i="1" s="1"/>
  <c r="M43" i="1" l="1"/>
  <c r="N43" i="1" s="1"/>
  <c r="O43" i="1" s="1"/>
  <c r="O41" i="1" l="1"/>
  <c r="N41" i="1"/>
  <c r="N37" i="1" l="1"/>
  <c r="O37" i="1" s="1"/>
  <c r="N42" i="1" l="1"/>
  <c r="O42" i="1" s="1"/>
  <c r="N39" i="1" l="1"/>
  <c r="O39" i="1" s="1"/>
  <c r="N38" i="1"/>
  <c r="O38" i="1" s="1"/>
  <c r="N36" i="1"/>
  <c r="O36" i="1" s="1"/>
  <c r="N35" i="1" l="1"/>
  <c r="O35" i="1" s="1"/>
  <c r="N32" i="1"/>
  <c r="O32" i="1" s="1"/>
  <c r="N33" i="1"/>
  <c r="O33" i="1" s="1"/>
  <c r="N27" i="1" l="1"/>
  <c r="O27" i="1" s="1"/>
  <c r="N25" i="1" l="1"/>
  <c r="O25" i="1" s="1"/>
  <c r="N29" i="1" l="1"/>
  <c r="O29" i="1" s="1"/>
  <c r="N28" i="1"/>
  <c r="O28" i="1" s="1"/>
  <c r="O26" i="1"/>
  <c r="N24" i="1"/>
  <c r="O24" i="1" s="1"/>
  <c r="N20" i="1" l="1"/>
  <c r="O20" i="1" s="1"/>
  <c r="L14" i="1"/>
  <c r="M14" i="1" s="1"/>
  <c r="N14" i="1" s="1"/>
  <c r="O14" i="1" s="1"/>
  <c r="N13" i="1"/>
  <c r="O13" i="1" s="1"/>
  <c r="N83" i="1"/>
  <c r="O83" i="1" s="1"/>
  <c r="O9" i="1" l="1"/>
  <c r="N9" i="1"/>
  <c r="L30" i="1" l="1"/>
  <c r="J67" i="1" l="1"/>
  <c r="L62" i="1" l="1"/>
  <c r="M62" i="1" s="1"/>
  <c r="N62" i="1" s="1"/>
  <c r="O62" i="1" s="1"/>
  <c r="F53" i="1" l="1"/>
  <c r="M47" i="1" l="1"/>
  <c r="N47" i="1" s="1"/>
  <c r="O47" i="1" s="1"/>
  <c r="M16" i="1" l="1"/>
  <c r="N16" i="1" s="1"/>
  <c r="O16" i="1" s="1"/>
  <c r="N15" i="1"/>
  <c r="O15" i="1" s="1"/>
  <c r="J18" i="1" l="1"/>
  <c r="L18" i="1" l="1"/>
  <c r="L12" i="1"/>
  <c r="M11" i="1" l="1"/>
  <c r="N11" i="1" s="1"/>
  <c r="O11" i="1" s="1"/>
  <c r="J9" i="1" l="1"/>
  <c r="J8" i="1"/>
  <c r="L8" i="1" l="1"/>
  <c r="J7" i="1"/>
  <c r="L7" i="1" l="1"/>
  <c r="J6" i="1"/>
  <c r="L6" i="1" l="1"/>
  <c r="M3" i="1"/>
  <c r="N3" i="1" s="1"/>
  <c r="O3" i="1" s="1"/>
  <c r="L2" i="1" l="1"/>
  <c r="M2" i="1" s="1"/>
  <c r="N2" i="1" s="1"/>
  <c r="O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Simonetta Cattaneo</author>
    <author>Teresa Gesù</author>
  </authors>
  <commentList>
    <comment ref="F2" authorId="0" shapeId="0" xr:uid="{1AE02F93-B5A8-4B4D-911F-32C3570113B7}">
      <text>
        <r>
          <rPr>
            <b/>
            <sz val="9"/>
            <color indexed="81"/>
            <rFont val="Tahoma"/>
            <family val="2"/>
          </rPr>
          <t>L'importo stimato (senza IVA) deve essere il totale previsto per quel bene senza frazionamenti artificiosi, secondo quanto dettagliato nel regolamento spese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 xr:uid="{1C8BE356-6C0D-4033-AB7D-92E26AACF8FD}">
      <text>
        <r>
          <rPr>
            <b/>
            <sz val="9"/>
            <color indexed="81"/>
            <rFont val="Tahoma"/>
            <family val="2"/>
          </rPr>
          <t>I nomi dei fornitori  vengono inseriti quando disponibili nel corso del procedimento, cioè prima dell'invio della richiesta a DIR in caso di affido diretto o a CoGe in caso di Fondo economale, oppure dopo l'inizio del procedimento autorizzato, quando è necessaria indagine di mercato e scelta fra più fornitori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1" shapeId="0" xr:uid="{978B03C5-EA72-4C71-9B31-0662873D2DEF}">
      <text>
        <r>
          <rPr>
            <b/>
            <sz val="9"/>
            <color indexed="81"/>
            <rFont val="Tahoma"/>
            <family val="2"/>
          </rPr>
          <t>Teresa Gesù:</t>
        </r>
        <r>
          <rPr>
            <sz val="9"/>
            <color indexed="81"/>
            <rFont val="Tahoma"/>
            <family val="2"/>
          </rPr>
          <t xml:space="preserve">
rivalsa INPS 4% + bollo € 2,00
</t>
        </r>
      </text>
    </comment>
    <comment ref="F109" authorId="1" shapeId="0" xr:uid="{D6024195-743B-445C-BE5B-20D279C41220}">
      <text>
        <r>
          <rPr>
            <b/>
            <sz val="9"/>
            <color indexed="81"/>
            <rFont val="Tahoma"/>
            <charset val="1"/>
          </rPr>
          <t>Teresa Gesù:</t>
        </r>
        <r>
          <rPr>
            <sz val="9"/>
            <color indexed="81"/>
            <rFont val="Tahoma"/>
            <charset val="1"/>
          </rPr>
          <t xml:space="preserve">
Fuori dal campo di applicazione dell'IVA ai sensi art. 4 - DPR 633/72
</t>
        </r>
      </text>
    </comment>
    <comment ref="F110" authorId="1" shapeId="0" xr:uid="{6D794F3A-CF5C-4061-BE18-674D21539C1E}">
      <text>
        <r>
          <rPr>
            <b/>
            <sz val="9"/>
            <color indexed="81"/>
            <rFont val="Tahoma"/>
            <charset val="1"/>
          </rPr>
          <t>Teresa Gesù:</t>
        </r>
        <r>
          <rPr>
            <sz val="9"/>
            <color indexed="81"/>
            <rFont val="Tahoma"/>
            <charset val="1"/>
          </rPr>
          <t xml:space="preserve">
Fuori dal campo di applicazione dell'IVA ai sensi art. 4 - DPR 633/72
</t>
        </r>
      </text>
    </comment>
    <comment ref="N112" authorId="1" shapeId="0" xr:uid="{09CAE685-9E5B-40AF-8625-2F299C4CC7AB}">
      <text>
        <r>
          <rPr>
            <b/>
            <sz val="9"/>
            <color indexed="81"/>
            <rFont val="Tahoma"/>
            <family val="2"/>
          </rPr>
          <t>Teresa Gesù:</t>
        </r>
        <r>
          <rPr>
            <sz val="9"/>
            <color indexed="81"/>
            <rFont val="Tahoma"/>
            <family val="2"/>
          </rPr>
          <t xml:space="preserve">
carta prepagata</t>
        </r>
      </text>
    </comment>
    <comment ref="F122" authorId="1" shapeId="0" xr:uid="{7B66042E-7F0C-4835-B1A8-BC7BAE6EAE54}">
      <text>
        <r>
          <rPr>
            <b/>
            <sz val="9"/>
            <color indexed="81"/>
            <rFont val="Tahoma"/>
            <family val="2"/>
          </rPr>
          <t>Teresa Gesù:</t>
        </r>
        <r>
          <rPr>
            <sz val="9"/>
            <color indexed="81"/>
            <rFont val="Tahoma"/>
            <family val="2"/>
          </rPr>
          <t xml:space="preserve">
Quota associativa / no IVA</t>
        </r>
      </text>
    </comment>
    <comment ref="F127" authorId="1" shapeId="0" xr:uid="{B86245C2-64C5-4BF8-8B8B-1419537D426B}">
      <text>
        <r>
          <rPr>
            <b/>
            <sz val="9"/>
            <color indexed="81"/>
            <rFont val="Tahoma"/>
            <family val="2"/>
          </rPr>
          <t>Teresa Gesù:</t>
        </r>
        <r>
          <rPr>
            <sz val="9"/>
            <color indexed="81"/>
            <rFont val="Tahoma"/>
            <family val="2"/>
          </rPr>
          <t xml:space="preserve">
Non sog. IVA</t>
        </r>
      </text>
    </comment>
  </commentList>
</comments>
</file>

<file path=xl/sharedStrings.xml><?xml version="1.0" encoding="utf-8"?>
<sst xmlns="http://schemas.openxmlformats.org/spreadsheetml/2006/main" count="849" uniqueCount="627">
  <si>
    <t>Data di avvio</t>
  </si>
  <si>
    <t>N° procedimento</t>
  </si>
  <si>
    <t>N°CIG</t>
  </si>
  <si>
    <t>Tipo di procedimento</t>
  </si>
  <si>
    <t xml:space="preserve">Descrizione  </t>
  </si>
  <si>
    <r>
      <t xml:space="preserve">Importo autorizzato 
</t>
    </r>
    <r>
      <rPr>
        <b/>
        <sz val="8"/>
        <color rgb="FFFFFF00"/>
        <rFont val="Tahoma"/>
        <family val="2"/>
      </rPr>
      <t>con IVA</t>
    </r>
    <r>
      <rPr>
        <b/>
        <sz val="8"/>
        <color theme="0"/>
        <rFont val="Tahoma"/>
        <family val="2"/>
      </rPr>
      <t xml:space="preserve"> - RdA</t>
    </r>
  </si>
  <si>
    <t>Fornitore aggiudicatario</t>
  </si>
  <si>
    <t>Data fine</t>
  </si>
  <si>
    <t>No. ordine</t>
  </si>
  <si>
    <r>
      <t xml:space="preserve">Importo  ordine
</t>
    </r>
    <r>
      <rPr>
        <b/>
        <sz val="8"/>
        <color rgb="FFFFFF00"/>
        <rFont val="Tahoma"/>
        <family val="2"/>
      </rPr>
      <t>SENZA IVA /RA</t>
    </r>
  </si>
  <si>
    <t>Note</t>
  </si>
  <si>
    <t>Importo  tot. Bonifico/i
pagato/i
al 31 marzo</t>
  </si>
  <si>
    <t>Importo  tot. Bonifico/i
pagato/i
al 30 giugno</t>
  </si>
  <si>
    <t>Importo  tot. Bonifico/i
pagato/i
al 30 settembre</t>
  </si>
  <si>
    <t>Importo  tot. Bonifico/i
pagato/i
al 31 dicembre</t>
  </si>
  <si>
    <t>01/2021</t>
  </si>
  <si>
    <t>ZAC3017F28</t>
  </si>
  <si>
    <t>Affido diretto</t>
  </si>
  <si>
    <t>Fornitura per AIDA FULL per dati Società di capitali di grandi, medie e piccole dimensioni</t>
  </si>
  <si>
    <t>Bureau Van Dijk ediz. Elettroniche S.p.A.</t>
  </si>
  <si>
    <t>001/2021</t>
  </si>
  <si>
    <t>02/2021</t>
  </si>
  <si>
    <t>ZC8301B1D8</t>
  </si>
  <si>
    <t>Utenza aggiuntiva Zoom</t>
  </si>
  <si>
    <t>Zoom Video Communications, Inc</t>
  </si>
  <si>
    <t>003/2021</t>
  </si>
  <si>
    <t>03/2021</t>
  </si>
  <si>
    <t>Z2630203AE</t>
  </si>
  <si>
    <t>Certificato SSL per sito D3 (per 2 anni)</t>
  </si>
  <si>
    <t>M2 Informatica S.r.l.</t>
  </si>
  <si>
    <t>004/2021</t>
  </si>
  <si>
    <t>04/2021</t>
  </si>
  <si>
    <t>Z613029FCA</t>
  </si>
  <si>
    <t>Servizio di audioconferenza di Microsoft 365 per 1 utente (Morgagni) per 1 anno</t>
  </si>
  <si>
    <t>Microsoft Ireland Op. Ltd</t>
  </si>
  <si>
    <t>002/2021</t>
  </si>
  <si>
    <t>05/2021</t>
  </si>
  <si>
    <t xml:space="preserve"> Z75302FC71</t>
  </si>
  <si>
    <t>Polizza copertura RC incendio uff. di V. Vela n. 3 - Compagnia Aviva Italia</t>
  </si>
  <si>
    <t>Pratis Ass.ni &amp; Investimenti S.r.l.</t>
  </si>
  <si>
    <t>005/2021</t>
  </si>
  <si>
    <t>06/2021</t>
  </si>
  <si>
    <t xml:space="preserve"> Z753030544</t>
  </si>
  <si>
    <t>Polizza vita dirigenti n. 210683 anno 2020 - Compagnia Aviva Vita</t>
  </si>
  <si>
    <t>006/2021</t>
  </si>
  <si>
    <t>07/2021</t>
  </si>
  <si>
    <t>ZF53030573</t>
  </si>
  <si>
    <t>Polizza infortuni dirigenti n. 14012 anno 2021 - Compagnia HDI Gerling 8in attesa di importo preciso da compagnia assicurativa)</t>
  </si>
  <si>
    <t>007/2021</t>
  </si>
  <si>
    <t>08/2021</t>
  </si>
  <si>
    <t>ZF2303059F</t>
  </si>
  <si>
    <t>Polizza D&amp;O - ACE/CHUBB - periodo 01/05/21-30/04/22</t>
  </si>
  <si>
    <t>008/2021</t>
  </si>
  <si>
    <t>09/2021</t>
  </si>
  <si>
    <t xml:space="preserve"> Z1530305DD</t>
  </si>
  <si>
    <t xml:space="preserve">Acquisto plugin per Wordpress	</t>
  </si>
  <si>
    <t>PlugCorp Pty Ltd</t>
  </si>
  <si>
    <t>009/2021</t>
  </si>
  <si>
    <t>10/2021</t>
  </si>
  <si>
    <t>Z703036FC5</t>
  </si>
  <si>
    <t>Account Zoom 12 mesi</t>
  </si>
  <si>
    <t>010/2021</t>
  </si>
  <si>
    <t>11/2021</t>
  </si>
  <si>
    <t>Z0A304A68A</t>
  </si>
  <si>
    <t>no. 30 Canoni servizio per la soluzione di Endpoint security</t>
  </si>
  <si>
    <t>SCAI Punto it S.r.l.</t>
  </si>
  <si>
    <t>011/2021</t>
  </si>
  <si>
    <t>12/2021</t>
  </si>
  <si>
    <t>ZF9304A73A</t>
  </si>
  <si>
    <t>Consulenza specialistica in materia di  “Smart Working” per il progetto SAILING</t>
  </si>
  <si>
    <t>THE EUROPEAN HOUSE - AMBROSETTI S.P.A.</t>
  </si>
  <si>
    <t>012/2021</t>
  </si>
  <si>
    <t>13/2021</t>
  </si>
  <si>
    <t>Z1B304BDC0</t>
  </si>
  <si>
    <t xml:space="preserve">Compenso convenzionato per decreto ingiuntivo v Omicron Srl </t>
  </si>
  <si>
    <t>Studio Athena S.r.l.</t>
  </si>
  <si>
    <t>013/2021</t>
  </si>
  <si>
    <t>g/c ns. ft. 2020</t>
  </si>
  <si>
    <t>14/2021</t>
  </si>
  <si>
    <t>Z87304D013</t>
  </si>
  <si>
    <t>Consulenza specialistica in materia di METODI DI RICERCA HUMAN CENTRED per il progetto SAILING</t>
  </si>
  <si>
    <t>Adequat S.r.l.</t>
  </si>
  <si>
    <t>014/2021</t>
  </si>
  <si>
    <t>15/2021</t>
  </si>
  <si>
    <t>affido diretto</t>
  </si>
  <si>
    <t>Consulenza strategica per redazione Master Plan/Position Paper su "Torino Distretto Digitale"</t>
  </si>
  <si>
    <t>PricewaterhouseCoopers Advisory S.p.A.</t>
  </si>
  <si>
    <t>017/2021</t>
  </si>
  <si>
    <t>16/2021</t>
  </si>
  <si>
    <t>n.a</t>
  </si>
  <si>
    <t>Stem Quota associativa anno 2021</t>
  </si>
  <si>
    <t>Donna Professione Stem</t>
  </si>
  <si>
    <t>015/2021</t>
  </si>
  <si>
    <t>17/2021</t>
  </si>
  <si>
    <t>Cluster Quota associativa anno 2021</t>
  </si>
  <si>
    <t>Ass. Cluster Tec. Naz.le per le Tec.gie per le Smart Communities</t>
  </si>
  <si>
    <t>016/2021</t>
  </si>
  <si>
    <t>18/2021</t>
  </si>
  <si>
    <t>Z4C306A96D</t>
  </si>
  <si>
    <t>Consulenza specialistica in materia di  “Smart Ledership” per il progetto SAILING</t>
  </si>
  <si>
    <t>Dale Carnegie Italia S.r.l.</t>
  </si>
  <si>
    <t>018/2021</t>
  </si>
  <si>
    <t>19/2021</t>
  </si>
  <si>
    <t>Z2F3074F27</t>
  </si>
  <si>
    <t>Pulizia uffici Via Vincenzo Vela n. 3 Torino - anno 2021-2022-2023</t>
  </si>
  <si>
    <t>Elite s.r.l.</t>
  </si>
  <si>
    <t>019/2021</t>
  </si>
  <si>
    <t>2021-2023</t>
  </si>
  <si>
    <t>20/2021</t>
  </si>
  <si>
    <t>861850467D</t>
  </si>
  <si>
    <t>Buoni pasto dipendenti 2021</t>
  </si>
  <si>
    <t>Edenred Italia S.r.l.</t>
  </si>
  <si>
    <t>020/2021</t>
  </si>
  <si>
    <t>21/2021</t>
  </si>
  <si>
    <t>Z8B3079121</t>
  </si>
  <si>
    <t>Elaborazione cedolini dipendenti anno 2021 e annessi dichiaraz, obblighi previdenziali, fiscali e tributari</t>
  </si>
  <si>
    <t>Centro Servizi Industrie S.r.l.</t>
  </si>
  <si>
    <t>021/2021</t>
  </si>
  <si>
    <t>22/2021</t>
  </si>
  <si>
    <t>8615431E8F</t>
  </si>
  <si>
    <t xml:space="preserve">Acquisto delle licenze piattaforma Privacy Lab necessarie per offrire il servizio GDPR in qualità di rivenditori. </t>
  </si>
  <si>
    <t>PrivacyLab S.r.l.</t>
  </si>
  <si>
    <t>22.1/2021</t>
  </si>
  <si>
    <t>Z9A307A8C8</t>
  </si>
  <si>
    <t>Acquisto delle licenze piattaforma Privacy Lab per Owenscorp</t>
  </si>
  <si>
    <t>022/2021</t>
  </si>
  <si>
    <t>22.2/2021</t>
  </si>
  <si>
    <t xml:space="preserve"> Z09307A9E6</t>
  </si>
  <si>
    <t>Acquisto delle licenze piattaforma Privacy Lab per Edilclima</t>
  </si>
  <si>
    <t>023/2021</t>
  </si>
  <si>
    <t>22.3/2021</t>
  </si>
  <si>
    <t>Z7C307AB7B</t>
  </si>
  <si>
    <t>Acquisto delle licenze piattaforma Privacy Lab per Laboratorio Chimico</t>
  </si>
  <si>
    <t>024/2021</t>
  </si>
  <si>
    <t>22.4/2021</t>
  </si>
  <si>
    <t>Z9C307AC43</t>
  </si>
  <si>
    <t>Acquisto delle licenze piattaforma Privacy Lab per MSC Sicilia</t>
  </si>
  <si>
    <t>025/2021</t>
  </si>
  <si>
    <t>22.5/2021</t>
  </si>
  <si>
    <t>Z3D307AD21</t>
  </si>
  <si>
    <t>Acquisto delle licenze piattaforma Privacy Lab per Sinte</t>
  </si>
  <si>
    <t>026/2021</t>
  </si>
  <si>
    <t>22.6/2021</t>
  </si>
  <si>
    <t>ZAD307AFDD</t>
  </si>
  <si>
    <t>Acquisto delle licenze piattaforma Privacy Lab per TW</t>
  </si>
  <si>
    <t>027/2021</t>
  </si>
  <si>
    <t>22.7/2021</t>
  </si>
  <si>
    <t xml:space="preserve"> ZD130A69DB</t>
  </si>
  <si>
    <t>Licenza Gorilla Data Breach TOWL per Demo TW</t>
  </si>
  <si>
    <t>039/2021</t>
  </si>
  <si>
    <t>22.8/2021</t>
  </si>
  <si>
    <t xml:space="preserve"> Z4730D4D31</t>
  </si>
  <si>
    <t>046/2021</t>
  </si>
  <si>
    <t>22.9/2021</t>
  </si>
  <si>
    <t>ZA730D8380</t>
  </si>
  <si>
    <t>Acquisto delle licenze piattaforma Privacy Lab per CFIQ</t>
  </si>
  <si>
    <t>047/2021</t>
  </si>
  <si>
    <t>22.10/2021</t>
  </si>
  <si>
    <t>Z3530D8426</t>
  </si>
  <si>
    <t>Acquisto delle licenze piattaforma Privacy Lab per GL Events</t>
  </si>
  <si>
    <t>048/2021</t>
  </si>
  <si>
    <t>22.11/2021</t>
  </si>
  <si>
    <t>Z60310D60A</t>
  </si>
  <si>
    <t>Acquisto delle licenze piattaforma Privacy Lab per Torino Incontra</t>
  </si>
  <si>
    <t>051/2021</t>
  </si>
  <si>
    <t>22.12/2021</t>
  </si>
  <si>
    <t>ZD8310D702</t>
  </si>
  <si>
    <t>Acquisto delle licenze piattaforma Privacy Lab per Doctor Ail</t>
  </si>
  <si>
    <t>052/2021</t>
  </si>
  <si>
    <t>22.13/2021</t>
  </si>
  <si>
    <t>ZBE310E0AB</t>
  </si>
  <si>
    <t>Acquisto delle licenze piattaforma Privacy Lab per CTN</t>
  </si>
  <si>
    <t>053/2021</t>
  </si>
  <si>
    <t>22.14/2021</t>
  </si>
  <si>
    <t>Z00310E071</t>
  </si>
  <si>
    <t>Acquisto delle licenze piattaforma Privacy Lab per MSC</t>
  </si>
  <si>
    <t>056/2021</t>
  </si>
  <si>
    <t>22.15/2021</t>
  </si>
  <si>
    <t>Z373124A5A</t>
  </si>
  <si>
    <t>acquisto delle licenze piattaforma Privacy Lab per avv. Guarnieri</t>
  </si>
  <si>
    <t>057/2021</t>
  </si>
  <si>
    <t>22.16/2021</t>
  </si>
  <si>
    <t>Z07312B217</t>
  </si>
  <si>
    <t>acquisto delle licenze piattaforma Privacy Lab per IRES</t>
  </si>
  <si>
    <t>059/2021</t>
  </si>
  <si>
    <t>22.17/2021</t>
  </si>
  <si>
    <t>ZA031480EE</t>
  </si>
  <si>
    <t>acquisto delle licenze piattaforma Privacy Lab per MSC Ancona</t>
  </si>
  <si>
    <t>060/2021</t>
  </si>
  <si>
    <t>22.18/2021</t>
  </si>
  <si>
    <t>Z143154C64</t>
  </si>
  <si>
    <t>acquisto delle licenze piattaforma Privacy Lab per Owenscorp France</t>
  </si>
  <si>
    <t>064/2021</t>
  </si>
  <si>
    <t>22.19/2021</t>
  </si>
  <si>
    <t>ZC63154E49</t>
  </si>
  <si>
    <t>acquisto delle licenze piattaforma Privacy Lab per MSC</t>
  </si>
  <si>
    <t>065/2021</t>
  </si>
  <si>
    <t>22.20/2021</t>
  </si>
  <si>
    <t>Z6A317E2D6</t>
  </si>
  <si>
    <t xml:space="preserve">acquisto delle licenze piattaforma Privacy Lab </t>
  </si>
  <si>
    <t>071/2021</t>
  </si>
  <si>
    <t>cumulato</t>
  </si>
  <si>
    <t>23/2021</t>
  </si>
  <si>
    <t> Z63307B569</t>
  </si>
  <si>
    <t>Canoni e servizi di assistenza anni 2021/2024 come da dettaglio puntuale su offerta RIF.:M2/C/P/2021/torinowireless0129am - Pacchetto 60 ore di assistenza per ogni anno</t>
  </si>
  <si>
    <t>028/2021</t>
  </si>
  <si>
    <t>2021-2024</t>
  </si>
  <si>
    <t>24/2021</t>
  </si>
  <si>
    <t>ZF6307B7C6</t>
  </si>
  <si>
    <t xml:space="preserve">Attività di Security Assessment </t>
  </si>
  <si>
    <t>N4B S.r.l.</t>
  </si>
  <si>
    <t>029/2021</t>
  </si>
  <si>
    <t>25/2021</t>
  </si>
  <si>
    <t>Z89307DE0C</t>
  </si>
  <si>
    <t>Consulenza per Welfare Manager  da spesare al 50% con Links (IVA inclusa)</t>
  </si>
  <si>
    <t>Il Nodo - Formazione Consulenza e Ricerca</t>
  </si>
  <si>
    <t>030/2021</t>
  </si>
  <si>
    <t>26/2021</t>
  </si>
  <si>
    <t>ZE7307DEDF</t>
  </si>
  <si>
    <t>Certificazione annuale ISO9001</t>
  </si>
  <si>
    <t>DNV GL Business Assur. Italia S.r.l.</t>
  </si>
  <si>
    <t>031/2021</t>
  </si>
  <si>
    <t>27/2021</t>
  </si>
  <si>
    <t>Z22308225F</t>
  </si>
  <si>
    <t xml:space="preserve">Contratto Annuale di Manutenzione applicativo NTS per gli anni 2021/2024 </t>
  </si>
  <si>
    <t>Elepta Sas di Conz Lucini Passalacqua U.C. &amp; C</t>
  </si>
  <si>
    <t>032/2021</t>
  </si>
  <si>
    <t>28/2021</t>
  </si>
  <si>
    <t xml:space="preserve"> Z4B308334E</t>
  </si>
  <si>
    <t>Licenze Microsoft</t>
  </si>
  <si>
    <t>034/2021</t>
  </si>
  <si>
    <t>29/2021</t>
  </si>
  <si>
    <t xml:space="preserve"> Z4C308414D</t>
  </si>
  <si>
    <t>Canone noleggio stampanti feb.2021 / gen. 2024</t>
  </si>
  <si>
    <t>Sistemi HS S.p.A.</t>
  </si>
  <si>
    <t>033/2021</t>
  </si>
  <si>
    <t>30/2021</t>
  </si>
  <si>
    <t>Z9130986C9</t>
  </si>
  <si>
    <t>Consulenza informatica per la realizzazione di partner community salesforce</t>
  </si>
  <si>
    <t>Consorzio Sfera- scrl</t>
  </si>
  <si>
    <t>035/2021</t>
  </si>
  <si>
    <t>31/2021</t>
  </si>
  <si>
    <t xml:space="preserve"> Z5C309D3AF</t>
  </si>
  <si>
    <t xml:space="preserve"> Consulenza professionale in materia di collaborazione azione strategica Fondirigenti  per il progetto SAILING</t>
  </si>
  <si>
    <t>Orme S.r.l.</t>
  </si>
  <si>
    <t>036/2021</t>
  </si>
  <si>
    <t>32/2021</t>
  </si>
  <si>
    <t> Z3D309DBFF</t>
  </si>
  <si>
    <t xml:space="preserve">Servizio di Online Collaboration Tool per attività partecipative virtuali - acquisto di 3 licenze annuali </t>
  </si>
  <si>
    <t>RealtimeBoard, Inc. dba Miro</t>
  </si>
  <si>
    <t>037/2021</t>
  </si>
  <si>
    <t xml:space="preserve"> diff .arr. cambio</t>
  </si>
  <si>
    <t>33/2021</t>
  </si>
  <si>
    <t>ZA830A65AB</t>
  </si>
  <si>
    <t>Mantenimento certificazione DPO per il 2021</t>
  </si>
  <si>
    <t>ACS Italia S.r.l.</t>
  </si>
  <si>
    <t>038/2021</t>
  </si>
  <si>
    <t>34/2021</t>
  </si>
  <si>
    <t> ZD030B309F</t>
  </si>
  <si>
    <t>Fornitura energia elettrica anno 2021</t>
  </si>
  <si>
    <t>Edison Energia S.p.A.</t>
  </si>
  <si>
    <t>040/2021</t>
  </si>
  <si>
    <t>35/2021</t>
  </si>
  <si>
    <t>Z1830B76A5</t>
  </si>
  <si>
    <t>041/2021</t>
  </si>
  <si>
    <t>comp ft Tw</t>
  </si>
  <si>
    <t>36/2021</t>
  </si>
  <si>
    <t>Z3130BA78B</t>
  </si>
  <si>
    <t>Assistenza fiscale 2020 redazione modello 730/21 redditi 2020</t>
  </si>
  <si>
    <t>Unioncaf S.r.l.</t>
  </si>
  <si>
    <t>042/2021</t>
  </si>
  <si>
    <t>37/2021</t>
  </si>
  <si>
    <t>Z8730BD641</t>
  </si>
  <si>
    <t>Pacchetto di video per promozione progetti Regione Piemonte e Polo ICT 2021</t>
  </si>
  <si>
    <t>ZIP srl</t>
  </si>
  <si>
    <t>043/2021</t>
  </si>
  <si>
    <t>38/2021</t>
  </si>
  <si>
    <t>ZB030C31B4</t>
  </si>
  <si>
    <t>Fornitura Hardware informatico uso interno</t>
  </si>
  <si>
    <t>044/2021</t>
  </si>
  <si>
    <t>39/2021</t>
  </si>
  <si>
    <t xml:space="preserve"> Z8930C41AA</t>
  </si>
  <si>
    <t>Kit con conservazione per 10 anni – 1.000 fatture</t>
  </si>
  <si>
    <t>045/2021</t>
  </si>
  <si>
    <t>40/2021</t>
  </si>
  <si>
    <t>Z3630ECCE0</t>
  </si>
  <si>
    <t>Consulenza tecnica su attività di comunicazione per Torino Piattaforma Digitale</t>
  </si>
  <si>
    <t>E.T.T. SpA</t>
  </si>
  <si>
    <t>049/2021</t>
  </si>
  <si>
    <t>41/2021</t>
  </si>
  <si>
    <t>ZF8310D8C5</t>
  </si>
  <si>
    <t xml:space="preserve"> Telefonia fissa comunicaz. Integrata ( Euro 5.000 annuo) - Linea internet FTTH ( Euro 3.000 annuo)  - Telefonia mobile start/nolimit  ( Euro 9.000 annuo) </t>
  </si>
  <si>
    <t>TIM SPA</t>
  </si>
  <si>
    <t>050/2021</t>
  </si>
  <si>
    <t>42/2021</t>
  </si>
  <si>
    <t>ZD7310E572</t>
  </si>
  <si>
    <t>Servizi di impaginazione e di data visualization per l'Agenda Strategica di Ricerca del Polo ICT 2020</t>
  </si>
  <si>
    <t>Hub Editoriale srl</t>
  </si>
  <si>
    <t>054/2021</t>
  </si>
  <si>
    <t>43/2021</t>
  </si>
  <si>
    <t>Z48310E524</t>
  </si>
  <si>
    <t>Servizi di data visualization dei risultati dell'evento FOCUS GROUP del progetto SAILING</t>
  </si>
  <si>
    <t>055/2021</t>
  </si>
  <si>
    <t>44/2021</t>
  </si>
  <si>
    <t xml:space="preserve"> Z373132DD2</t>
  </si>
  <si>
    <t>Pacchetto ore di manutenzione per sito Polo ICT</t>
  </si>
  <si>
    <t>Tembo S.r.l.</t>
  </si>
  <si>
    <t>058/2021</t>
  </si>
  <si>
    <t>45/2021</t>
  </si>
  <si>
    <t>Z8F314823B</t>
  </si>
  <si>
    <t>Onorari per prestazioni professionali di assistenza amministrativa, tributaria e societaria da erogarsi nel corso degli anni 2021/2022/2023 e altri servizi accessori (visure, pratiche, rimborsi piccole spese)</t>
  </si>
  <si>
    <t>Studio Boidi &amp; Partners Comm.sti</t>
  </si>
  <si>
    <t>061/2021</t>
  </si>
  <si>
    <t>46/2021</t>
  </si>
  <si>
    <t>ZF93148359</t>
  </si>
  <si>
    <t>Canone del programma di partnership con Salesforce dal 1/03/2021 al 28/02/2022</t>
  </si>
  <si>
    <t>Salesforce.com Italy S.r.l.</t>
  </si>
  <si>
    <t>062/2021</t>
  </si>
  <si>
    <t>47/201</t>
  </si>
  <si>
    <t>Z4D314D95A</t>
  </si>
  <si>
    <t>Licenza webinar forum per 500 partecipanti per 1 mese</t>
  </si>
  <si>
    <t>063/2021</t>
  </si>
  <si>
    <t>48a/2021</t>
  </si>
  <si>
    <t>ZD3315CF4A</t>
  </si>
  <si>
    <t>Corso su competenze per vendere (fruitore Max Romero)</t>
  </si>
  <si>
    <t>SDA Bocconi School of Management</t>
  </si>
  <si>
    <t>066/2021</t>
  </si>
  <si>
    <t>48/2021</t>
  </si>
  <si>
    <t>ZDC316CEAD</t>
  </si>
  <si>
    <t>Acquisto FORNITURA DI SERVIZI DI COMUNICAZIONE per il Progetto Community Commercio  (CUP J16G20000290003)</t>
  </si>
  <si>
    <t>MDA comunicazione D'angeli</t>
  </si>
  <si>
    <t>068/2021</t>
  </si>
  <si>
    <t>49/2021</t>
  </si>
  <si>
    <t>ZEB316CECC</t>
  </si>
  <si>
    <t>Consulenza per revisione pianificazione, gestione progetti  e reportistica</t>
  </si>
  <si>
    <t>Stefano Quario</t>
  </si>
  <si>
    <t>067/2021</t>
  </si>
  <si>
    <t>50/2021</t>
  </si>
  <si>
    <t>Z0C316E608</t>
  </si>
  <si>
    <t>Consulenza per attività di Community Manager nell'ambito del Progetto Community Commercio (CUP J16G20000290003)</t>
  </si>
  <si>
    <t>Rosalba Infantino</t>
  </si>
  <si>
    <t>069/2021</t>
  </si>
  <si>
    <t>51/2021</t>
  </si>
  <si>
    <t>ZC83179A20</t>
  </si>
  <si>
    <t>Fornitura HW vario.</t>
  </si>
  <si>
    <t>070/2021</t>
  </si>
  <si>
    <t>52/2021</t>
  </si>
  <si>
    <t>ZD6319F8E3</t>
  </si>
  <si>
    <t>Attività legale per recupero crediti</t>
  </si>
  <si>
    <t>Decreto ingiuntivo  Jusan Network</t>
  </si>
  <si>
    <t>092/2021</t>
  </si>
  <si>
    <t>53/2021</t>
  </si>
  <si>
    <t>Z24319FCE0</t>
  </si>
  <si>
    <t>Corso webinar su organizzazione agile per Marco Ramella</t>
  </si>
  <si>
    <t>072/2021</t>
  </si>
  <si>
    <t>54/2021</t>
  </si>
  <si>
    <t xml:space="preserve"> ZD231AC3BF</t>
  </si>
  <si>
    <t>Previsione spesa acquisto cancelleria anno 2021</t>
  </si>
  <si>
    <t>Errebian SpA</t>
  </si>
  <si>
    <t>Acquisto cancelleria + Mascherina pieghevole senza valvola FFP2</t>
  </si>
  <si>
    <t>073/2021</t>
  </si>
  <si>
    <t>55/2021</t>
  </si>
  <si>
    <t>Z7331B82D3</t>
  </si>
  <si>
    <t>Onorari per prestazioni professionali di assistenza legale da erogarsi nel corso degli anni 2020/2021</t>
  </si>
  <si>
    <t>Weigmann Studio Legale</t>
  </si>
  <si>
    <t>074/2021</t>
  </si>
  <si>
    <t>56/2021</t>
  </si>
  <si>
    <t>Z0F31BEA46</t>
  </si>
  <si>
    <t>Realizzazione 1 tenda a pacchetto + Manutenzione Tende ufficio</t>
  </si>
  <si>
    <t>Confezioni Castellano</t>
  </si>
  <si>
    <t>076/2021</t>
  </si>
  <si>
    <t>57/2021</t>
  </si>
  <si>
    <t>Z1F31C0CFB</t>
  </si>
  <si>
    <t>licenza "Video Webinar" acquistata sulla piattaforma Zoom (prog. Circular)</t>
  </si>
  <si>
    <t>075/2021</t>
  </si>
  <si>
    <t>58/2021</t>
  </si>
  <si>
    <t>ZC731C908B</t>
  </si>
  <si>
    <t>Acquisto licenza Aprika per Martina Carpani</t>
  </si>
  <si>
    <t>Aprika Business Solutions Pty Ltd</t>
  </si>
  <si>
    <t>077/2021</t>
  </si>
  <si>
    <t>59/2021</t>
  </si>
  <si>
    <t>ZBC31C9C49</t>
  </si>
  <si>
    <t>Consulenza e visiste mediche del lavoro</t>
  </si>
  <si>
    <t>Ceretto Obertino dott. Paolo</t>
  </si>
  <si>
    <t>078/2021</t>
  </si>
  <si>
    <t>€ 3.138 ded. RA</t>
  </si>
  <si>
    <t>60/2021</t>
  </si>
  <si>
    <t xml:space="preserve"> ZAA31DA029</t>
  </si>
  <si>
    <t>Acquisto Apple iphone Direttore</t>
  </si>
  <si>
    <t>Tim - Telecom Italia S.p.A.</t>
  </si>
  <si>
    <t>079/2021</t>
  </si>
  <si>
    <t>61/2021</t>
  </si>
  <si>
    <t xml:space="preserve"> Z1231E4CEF</t>
  </si>
  <si>
    <t>Fidejussione assicurativa (cauzione ai sensi dell’art. 103 del D.lgs. 18 aprile 2016 n. 50) con le modalità indicate all’art. 12 contratto con 5T</t>
  </si>
  <si>
    <t>Reale Mutua</t>
  </si>
  <si>
    <t>080/2021</t>
  </si>
  <si>
    <t>62/2021</t>
  </si>
  <si>
    <t>Z4631E8617</t>
  </si>
  <si>
    <t>1 x Sales Cloud - Enterprise Edition</t>
  </si>
  <si>
    <t>081/2021</t>
  </si>
  <si>
    <t>63/2021</t>
  </si>
  <si>
    <t>ZC63250621</t>
  </si>
  <si>
    <t>Acquisto fornitura presentazioni, infografiche, video e attività di impaginazione per la celabrazione del 20° anniversario della Fondazione Torino Wireless</t>
  </si>
  <si>
    <t>082/2021</t>
  </si>
  <si>
    <t>64/2021</t>
  </si>
  <si>
    <t>Z8F32507F9</t>
  </si>
  <si>
    <t xml:space="preserve"> 4 incontri “lunch seminar” (giugno/luglio) e formazione individuale - progetto “WE WIN TOGETHER" -  Bando Regionale “Progettazione e attivazione di interventi di welfare aziendale” CUP J12J2000020006</t>
  </si>
  <si>
    <t>MIND&amp;MOVE S.r.l.</t>
  </si>
  <si>
    <t>083/2021</t>
  </si>
  <si>
    <t>65/2021</t>
  </si>
  <si>
    <t>Z0E3250785</t>
  </si>
  <si>
    <t>Consulenza specialistica per lo sviluppo di uno Studio a supporto del rinnovamento dei sistemi informativi dei Movicentro e degli approdi del Lago Maggiore inclusi nell’ambito del progetto Slowmove</t>
  </si>
  <si>
    <t>Links Foundation</t>
  </si>
  <si>
    <t>084/2021</t>
  </si>
  <si>
    <t>66/2021</t>
  </si>
  <si>
    <t>Z2A3250834</t>
  </si>
  <si>
    <t>Adobe Creative Cloud for Teams All Apps - New Subscription 1Y</t>
  </si>
  <si>
    <t>BG &amp; Partners Srl a socio unico</t>
  </si>
  <si>
    <t>085/2021</t>
  </si>
  <si>
    <t>67/2021</t>
  </si>
  <si>
    <t>ZE1325029F</t>
  </si>
  <si>
    <t xml:space="preserve"> Piattaforma b2match per evento "Partnerships for Horizon-Europe"</t>
  </si>
  <si>
    <t>B2Match GmbH</t>
  </si>
  <si>
    <t>086/2021</t>
  </si>
  <si>
    <t>68/2021</t>
  </si>
  <si>
    <t>ZD83259926</t>
  </si>
  <si>
    <t>formazione in ambito Salesforce
MKT101 BUILD &amp; ANALYZE CUSTOMER JOURNEYS USING MARKETING CLOUD</t>
  </si>
  <si>
    <t>eXperience Cloud Consulting S.r.l.</t>
  </si>
  <si>
    <t>093/2021</t>
  </si>
  <si>
    <t>69/2021</t>
  </si>
  <si>
    <t>Z703250580</t>
  </si>
  <si>
    <t>Consulenza su sviluppo Osservatorio Tecnologie Digitali per il Commercio ( CUP J16G20000290003)</t>
  </si>
  <si>
    <t>DSD S.r.l. (Desidoo)</t>
  </si>
  <si>
    <t>089/2021</t>
  </si>
  <si>
    <t>70/2021</t>
  </si>
  <si>
    <t>Z9F3250376</t>
  </si>
  <si>
    <t>Ufficio stampa TW per distretto digitale</t>
  </si>
  <si>
    <t>Sabina Prestipino</t>
  </si>
  <si>
    <t>087/2021</t>
  </si>
  <si>
    <t>71/2021</t>
  </si>
  <si>
    <t>Z723250319</t>
  </si>
  <si>
    <t>Proposta formativa per la gestione delle risorse umane - prima fase (2 giorni)</t>
  </si>
  <si>
    <t>088/2021</t>
  </si>
  <si>
    <t>72/2021</t>
  </si>
  <si>
    <t>Annullato</t>
  </si>
  <si>
    <t>73/2021</t>
  </si>
  <si>
    <t>ZA432505CA</t>
  </si>
  <si>
    <t xml:space="preserve">Rinnovo abbonamento servizio Atoka e licenza d'uso API </t>
  </si>
  <si>
    <t>Cerved Group S.p.A.</t>
  </si>
  <si>
    <t>090/2021</t>
  </si>
  <si>
    <t>74/2021</t>
  </si>
  <si>
    <t>Z8332508A9</t>
  </si>
  <si>
    <t>Consulenza specialistica supporto sviluppo bandi (Voucher)</t>
  </si>
  <si>
    <t>Maria Elisa Copertino</t>
  </si>
  <si>
    <t>091/2021</t>
  </si>
  <si>
    <t>75/2021</t>
  </si>
  <si>
    <t>ZE3325DEC9</t>
  </si>
  <si>
    <t>Rinnovo abbonamento annuale Typeform</t>
  </si>
  <si>
    <t>Typeform</t>
  </si>
  <si>
    <t>094/2021</t>
  </si>
  <si>
    <t>76/2021</t>
  </si>
  <si>
    <t>ZC232611B3</t>
  </si>
  <si>
    <t>Licenza Superuser Privacy Lab</t>
  </si>
  <si>
    <t>77/2021</t>
  </si>
  <si>
    <t>Z6F3261AB4</t>
  </si>
  <si>
    <t>Streaming e interviste Evento Digital Match</t>
  </si>
  <si>
    <t>Consorzio Topix</t>
  </si>
  <si>
    <t>095/2021</t>
  </si>
  <si>
    <t>78/2021</t>
  </si>
  <si>
    <t>ZE13261B09</t>
  </si>
  <si>
    <t>Affitto Spazi evento Digital Match</t>
  </si>
  <si>
    <t>Intesa Sanpaolo Highline S.r.l.</t>
  </si>
  <si>
    <t>096/2021</t>
  </si>
  <si>
    <t>79/2021</t>
  </si>
  <si>
    <t>Z163263A9A</t>
  </si>
  <si>
    <t>Servizi tecnici per evento Digital Match</t>
  </si>
  <si>
    <t>Essedi S.r.l.</t>
  </si>
  <si>
    <t>097/2021</t>
  </si>
  <si>
    <t>80/2021</t>
  </si>
  <si>
    <t>Z4F326EFAA</t>
  </si>
  <si>
    <t>Impaginazione grafica Position Paper (integrazione ordine precedente) e fornitura vele per comunicazione e promozione progetto</t>
  </si>
  <si>
    <t>ETT S.p.A.</t>
  </si>
  <si>
    <t>81/2021</t>
  </si>
  <si>
    <t>Z5B327D468</t>
  </si>
  <si>
    <t>Procura speciale 1000 Infrastrutture</t>
  </si>
  <si>
    <t>Notaio Ganelli &amp; Associati</t>
  </si>
  <si>
    <t>82/2021</t>
  </si>
  <si>
    <t>ZB6327EAF9</t>
  </si>
  <si>
    <t>Contratto annuale DPO</t>
  </si>
  <si>
    <t>83/2021</t>
  </si>
  <si>
    <t>8837023E10</t>
  </si>
  <si>
    <t>Ascom Torino</t>
  </si>
  <si>
    <t>84/2021</t>
  </si>
  <si>
    <t>Confesercenti</t>
  </si>
  <si>
    <t>85/2021</t>
  </si>
  <si>
    <t>Z60328E558</t>
  </si>
  <si>
    <t>Abbonamento Annuale a Osservatorio POLIMI</t>
  </si>
  <si>
    <t>Osservatorio Digital Innovation Polimi</t>
  </si>
  <si>
    <t>86/2021</t>
  </si>
  <si>
    <t>n.a.</t>
  </si>
  <si>
    <t>Quota associativa come socio e ente sostenitore per l'anno 21-222021</t>
  </si>
  <si>
    <t>Federprivacy</t>
  </si>
  <si>
    <t>87/2021</t>
  </si>
  <si>
    <t>25 licenze Aprika</t>
  </si>
  <si>
    <t>88/2021</t>
  </si>
  <si>
    <t>Z49329D443</t>
  </si>
  <si>
    <t xml:space="preserve">Servizio di Online Collaboration Tool per attività partecipative virtuali </t>
  </si>
  <si>
    <t>89/2021</t>
  </si>
  <si>
    <t>ZDF329D674</t>
  </si>
  <si>
    <t>Z123295B8C</t>
  </si>
  <si>
    <t>90/2021</t>
  </si>
  <si>
    <t>91/2021</t>
  </si>
  <si>
    <t>Z3932E6592</t>
  </si>
  <si>
    <t>Rinnovo certificazione DPO DAKKS</t>
  </si>
  <si>
    <t>Licenza Monkey Data Breach TOWL</t>
  </si>
  <si>
    <t>Z9032E6678</t>
  </si>
  <si>
    <t>92/2021</t>
  </si>
  <si>
    <t>Unioncamere Piemonte</t>
  </si>
  <si>
    <t>Certificazione di TOWL come Centro Trasferimento Tecnologico Nazionale</t>
  </si>
  <si>
    <t>ZCF32FF2E4</t>
  </si>
  <si>
    <t>93/2021</t>
  </si>
  <si>
    <t>CDO</t>
  </si>
  <si>
    <t>Quota associativa anno 2021</t>
  </si>
  <si>
    <t>94/2021</t>
  </si>
  <si>
    <t>ZEF331A7FB</t>
  </si>
  <si>
    <t>95/2021</t>
  </si>
  <si>
    <t xml:space="preserve"> Z643328366</t>
  </si>
  <si>
    <t>96/2021</t>
  </si>
  <si>
    <t>098/2021</t>
  </si>
  <si>
    <t>8837617841</t>
  </si>
  <si>
    <t>099/2021</t>
  </si>
  <si>
    <t>100/2021</t>
  </si>
  <si>
    <t>101/2021</t>
  </si>
  <si>
    <t>102/2021</t>
  </si>
  <si>
    <t>103/2021</t>
  </si>
  <si>
    <t>Consulenza per animazione territoriale, ingaggio e coordinamento Digital Assistant - “Progetto Piattaforma Community del Commercio" CUP J16G20000290003</t>
  </si>
  <si>
    <t>104/2021</t>
  </si>
  <si>
    <t>105/2021</t>
  </si>
  <si>
    <t>106/2021</t>
  </si>
  <si>
    <t>107/2021</t>
  </si>
  <si>
    <t>109/2021</t>
  </si>
  <si>
    <t>108/2021</t>
  </si>
  <si>
    <t>110/2021</t>
  </si>
  <si>
    <t>112/2021</t>
  </si>
  <si>
    <t>113/2021</t>
  </si>
  <si>
    <t>114/2021</t>
  </si>
  <si>
    <t>115/2021</t>
  </si>
  <si>
    <t>111/2021</t>
  </si>
  <si>
    <t>Acquisto cancelleria + Mascherina pieghevole senza valvola FFP2 + Mascherine monouso + gel mani</t>
  </si>
  <si>
    <t>2 Certificazioni Salesforce:
1 Marketing Cloud Email Specialist (COSSU)
1 Non Profit (ORLANDO)</t>
  </si>
  <si>
    <t>Sviluppo e hosting applicativo per Piattaforma gestionale CTE (Progetto CTE NEXT - CUP C14E20005260006 / Piano di investimenti per la diffusione della banda ultra larga FSC 2014- 2020)</t>
  </si>
  <si>
    <t>3x10100 S.r.l.</t>
  </si>
  <si>
    <t>Skillab S.r.l.</t>
  </si>
  <si>
    <t>FASERED S.A.S. DI FALCHERO DEBORAH &amp; C.</t>
  </si>
  <si>
    <t>97/2021</t>
  </si>
  <si>
    <t xml:space="preserve"> Z49334DB08</t>
  </si>
  <si>
    <t>98/2021</t>
  </si>
  <si>
    <t>99/2021</t>
  </si>
  <si>
    <t>Rinnovo licenza software Zapier</t>
  </si>
  <si>
    <t>Zapier Inc.</t>
  </si>
  <si>
    <t>Z27335B360</t>
  </si>
  <si>
    <t>ZDD335BE31</t>
  </si>
  <si>
    <t>Sistema di videoconferenza completo</t>
  </si>
  <si>
    <t>Z58335BE9F</t>
  </si>
  <si>
    <t>Z8D337CCB6</t>
  </si>
  <si>
    <t>Associazione Festival del Fundraising</t>
  </si>
  <si>
    <t xml:space="preserve"> ZAD33885D2</t>
  </si>
  <si>
    <t>Associazione Data Protection Officer</t>
  </si>
  <si>
    <t xml:space="preserve"> Z0433A1371</t>
  </si>
  <si>
    <t> ZD233A59AC</t>
  </si>
  <si>
    <t>Progettazione del Sistema di Gestione della Sicurezza delle Informazioni (SGSI) in conformità alla norma di riferimento UNI CEI ISO/IEC 27001</t>
  </si>
  <si>
    <t>Fondazione AIFR</t>
  </si>
  <si>
    <t>Iniziativa Mondiale Giving Tuesday (30/11/2021)</t>
  </si>
  <si>
    <t>Quota associativa AssoDPO</t>
  </si>
  <si>
    <t>116/2021</t>
  </si>
  <si>
    <t>117/2021</t>
  </si>
  <si>
    <t>118/2021</t>
  </si>
  <si>
    <t>119/2021</t>
  </si>
  <si>
    <t>120/2021</t>
  </si>
  <si>
    <t>Attivazione opportunità d’incontro con organizzazioni presentando le ns. competenze e esperienza in ambito compliance GDPR al servizio del nonprofit - Nonprofit Storytelling Day (online il 26/27/28 ottobre)</t>
  </si>
  <si>
    <t>121/2021</t>
  </si>
  <si>
    <t>122/2021</t>
  </si>
  <si>
    <t>PC e Monitor con assistenza tecnica e accessori / Kit tastiera e mouse wireless  / alimentatori</t>
  </si>
  <si>
    <t>123/2021</t>
  </si>
  <si>
    <t>B&amp;M CONSULTING S.r.l.</t>
  </si>
  <si>
    <t>124/2021</t>
  </si>
  <si>
    <t>Corso obbligatorio sicurezza - modalità on line con piano Fondimpresa</t>
  </si>
  <si>
    <t>ZD533D930E</t>
  </si>
  <si>
    <t>Z2533FB9B4</t>
  </si>
  <si>
    <t>consulenza per campagna di digital marketing relativa all'InnovLab CAMP 2021</t>
  </si>
  <si>
    <t>Quota Associativa rateo 2021 ad Associazione GaiaX</t>
  </si>
  <si>
    <t>GaiaX</t>
  </si>
  <si>
    <t>Certificazione Salesforce AppBuilder per Samuel Orlando</t>
  </si>
  <si>
    <t>Kryterion Inc.</t>
  </si>
  <si>
    <t>Z6A341518C</t>
  </si>
  <si>
    <t>Learnup scrl</t>
  </si>
  <si>
    <t>Z8C3432883</t>
  </si>
  <si>
    <t> Z40344D70B</t>
  </si>
  <si>
    <t>Abbonamento zoom 1 mese</t>
  </si>
  <si>
    <t>Cuffie assorbi rumore per miglioramento ambientale (25 pezzi)</t>
  </si>
  <si>
    <t>ZB13454EB9</t>
  </si>
  <si>
    <t>Contributo per evento pagato da Privacylab su GDPR e sicurezza dati con Garante Privacy e altri relatori</t>
  </si>
  <si>
    <t>ZDF34762C5</t>
  </si>
  <si>
    <t>Z793494038</t>
  </si>
  <si>
    <t>Polizza sanitaria e infortuni dipendenti 2022</t>
  </si>
  <si>
    <t>130/2021</t>
  </si>
  <si>
    <t xml:space="preserve">importo inf. </t>
  </si>
  <si>
    <t>131/2021</t>
  </si>
  <si>
    <t>Decreti ingiuntivi Tautemi/Develops/Ooros/A&amp;G/Inventum - Contributo unificato  € 21,50 e Marca da bollo € 27,00 (escluso dal campo applicazione IVA)</t>
  </si>
  <si>
    <t>differnza imp.</t>
  </si>
  <si>
    <t>132/2021</t>
  </si>
  <si>
    <t>2020/2021</t>
  </si>
  <si>
    <t>arr. Cambio</t>
  </si>
  <si>
    <t>Progetto CTE NEXT - CUP C14E20005260006 / Piano di investimenti per la diffusione della banda ultra larga FSC 2014- 2020 - Sales &amp; Service Cloud - Enterprise Edition (31/08/2021 - 30/08/2024 - 36 mesi)</t>
  </si>
  <si>
    <t>Licenze SF, riferite al 2/09/21 fino al 1/09/22 - Licenza Pardot Plus - Licenza Pardot Plus Additional Contacts (10k)</t>
  </si>
  <si>
    <t>Upgrade rad 73 (OdA 116/2021)Salesforce - Quip for Customer 360 / Sales Cloud - Enterprise Edition</t>
  </si>
  <si>
    <t>imp. OdA 123/21</t>
  </si>
  <si>
    <t>incl OdA 123/21</t>
  </si>
  <si>
    <t>125/2021</t>
  </si>
  <si>
    <t>126/2021</t>
  </si>
  <si>
    <t>Archibuzz S.r.l.</t>
  </si>
  <si>
    <t>127/2021</t>
  </si>
  <si>
    <t>128/2021</t>
  </si>
  <si>
    <t>BANDO POR FSE 2014-2020 BANDO REGIONALE "PROGETTAZIONE E ATTIVAZIONE DI INTERVENTI DI WELFARE AZIENDALE" PROGETTO WEWIN TOGETHER - CODICE CUP: J12J20000200006 - Consulenza specialistica per benessere aziendale</t>
  </si>
  <si>
    <t>129/2021</t>
  </si>
  <si>
    <t>133/2021</t>
  </si>
  <si>
    <t>134/2021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</si>
</sst>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b/>
      <sz val="7"/>
      <color theme="0"/>
      <name val="Tahoma"/>
      <family val="2"/>
    </font>
    <font>
      <b/>
      <sz val="8"/>
      <color theme="0"/>
      <name val="Tahoma"/>
      <family val="2"/>
    </font>
    <font>
      <sz val="8"/>
      <name val="Tahoma"/>
      <family val="2"/>
    </font>
    <font>
      <b/>
      <sz val="5"/>
      <color theme="0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FF00"/>
      <name val="Tahoma"/>
      <family val="2"/>
    </font>
    <font>
      <sz val="8"/>
      <color rgb="FFFF0000"/>
      <name val="Tahoma"/>
      <family val="2"/>
    </font>
    <font>
      <sz val="7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2" borderId="0" xfId="0" applyNumberFormat="1" applyFont="1" applyFill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164" fontId="4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0" borderId="0" xfId="0" applyAlignment="1">
      <alignment horizontal="right"/>
    </xf>
    <xf numFmtId="4" fontId="3" fillId="0" borderId="2" xfId="0" applyNumberFormat="1" applyFont="1" applyBorder="1" applyAlignment="1">
      <alignment horizontal="right" wrapText="1"/>
    </xf>
    <xf numFmtId="164" fontId="2" fillId="2" borderId="0" xfId="0" applyNumberFormat="1" applyFont="1" applyFill="1" applyAlignment="1">
      <alignment horizontal="center" wrapText="1"/>
    </xf>
    <xf numFmtId="4" fontId="8" fillId="0" borderId="2" xfId="0" applyNumberFormat="1" applyFont="1" applyBorder="1" applyAlignment="1">
      <alignment horizontal="right" wrapText="1"/>
    </xf>
    <xf numFmtId="49" fontId="1" fillId="2" borderId="0" xfId="0" applyNumberFormat="1" applyFont="1" applyFill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" fontId="12" fillId="0" borderId="2" xfId="0" applyNumberFormat="1" applyFont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4" fontId="2" fillId="2" borderId="0" xfId="0" applyNumberFormat="1" applyFont="1" applyFill="1" applyAlignment="1">
      <alignment horizontal="center" vertical="center" wrapText="1"/>
    </xf>
    <xf numFmtId="14" fontId="3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left" wrapText="1"/>
    </xf>
    <xf numFmtId="4" fontId="12" fillId="0" borderId="1" xfId="0" applyNumberFormat="1" applyFont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14" fontId="3" fillId="0" borderId="3" xfId="0" applyNumberFormat="1" applyFont="1" applyBorder="1" applyAlignment="1">
      <alignment horizontal="center" wrapText="1"/>
    </xf>
    <xf numFmtId="4" fontId="3" fillId="0" borderId="0" xfId="0" applyNumberFormat="1" applyFont="1" applyFill="1" applyAlignment="1">
      <alignment horizontal="right" wrapText="1"/>
    </xf>
    <xf numFmtId="14" fontId="3" fillId="0" borderId="0" xfId="0" applyNumberFormat="1" applyFont="1" applyBorder="1" applyAlignment="1">
      <alignment horizontal="left" wrapText="1"/>
    </xf>
    <xf numFmtId="1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0" xfId="0" applyAlignment="1"/>
    <xf numFmtId="4" fontId="9" fillId="0" borderId="0" xfId="0" applyNumberFormat="1" applyFont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14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left" wrapText="1"/>
    </xf>
    <xf numFmtId="0" fontId="0" fillId="0" borderId="0" xfId="0" applyFill="1"/>
    <xf numFmtId="14" fontId="8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right" vertical="top"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9" fillId="0" borderId="1" xfId="0" applyFont="1" applyBorder="1" applyAlignment="1">
      <alignment horizontal="left" wrapText="1"/>
    </xf>
    <xf numFmtId="14" fontId="15" fillId="0" borderId="1" xfId="0" applyNumberFormat="1" applyFont="1" applyBorder="1" applyAlignment="1">
      <alignment horizontal="left" wrapText="1"/>
    </xf>
    <xf numFmtId="0" fontId="1" fillId="2" borderId="0" xfId="0" applyFont="1" applyFill="1" applyAlignment="1">
      <alignment vertical="center" wrapText="1"/>
    </xf>
    <xf numFmtId="0" fontId="12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4" fontId="3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</cellXfs>
  <cellStyles count="2">
    <cellStyle name="Hyperlink" xfId="1" xr:uid="{00000000-000B-0000-0000-000008000000}"/>
    <cellStyle name="Normale" xfId="0" builtinId="0"/>
  </cellStyles>
  <dxfs count="0"/>
  <tableStyles count="0" defaultTableStyle="TableStyleMedium2" defaultPivotStyle="PivotStyleLight16"/>
  <colors>
    <mruColors>
      <color rgb="FF9999FF"/>
      <color rgb="FFFF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1095222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21"/>
  <sheetViews>
    <sheetView tabSelected="1" topLeftCell="G1" zoomScaleNormal="100" zoomScaleSheetLayoutView="100" workbookViewId="0">
      <pane ySplit="1" topLeftCell="A2" activePane="bottomLeft" state="frozen"/>
      <selection pane="bottomLeft" activeCell="R9" sqref="R9"/>
    </sheetView>
  </sheetViews>
  <sheetFormatPr defaultRowHeight="15" x14ac:dyDescent="0.25"/>
  <cols>
    <col min="1" max="1" width="14.42578125" style="2" customWidth="1"/>
    <col min="2" max="2" width="12.42578125" style="21" customWidth="1"/>
    <col min="3" max="3" width="15.28515625" style="22" customWidth="1"/>
    <col min="4" max="4" width="18.28515625" style="22" customWidth="1"/>
    <col min="5" max="5" width="88.28515625" style="1" customWidth="1"/>
    <col min="6" max="6" width="16" style="8" customWidth="1"/>
    <col min="7" max="7" width="32.7109375" style="27" bestFit="1" customWidth="1"/>
    <col min="8" max="8" width="13.42578125" style="8" customWidth="1"/>
    <col min="9" max="9" width="12.140625" style="1" customWidth="1"/>
    <col min="10" max="10" width="19.42578125" customWidth="1"/>
    <col min="11" max="11" width="12.42578125" customWidth="1"/>
    <col min="12" max="12" width="20.140625" customWidth="1"/>
    <col min="13" max="13" width="21.140625" customWidth="1"/>
    <col min="14" max="14" width="20.85546875" customWidth="1"/>
    <col min="15" max="15" width="19.85546875" customWidth="1"/>
    <col min="16" max="16" width="9.140625" style="55"/>
  </cols>
  <sheetData>
    <row r="1" spans="1:16" s="6" customFormat="1" ht="33" x14ac:dyDescent="0.25">
      <c r="A1" s="3" t="s">
        <v>0</v>
      </c>
      <c r="B1" s="18" t="s">
        <v>1</v>
      </c>
      <c r="C1" s="77" t="s">
        <v>2</v>
      </c>
      <c r="D1" s="23" t="s">
        <v>3</v>
      </c>
      <c r="E1" s="4" t="s">
        <v>4</v>
      </c>
      <c r="F1" s="28" t="s">
        <v>5</v>
      </c>
      <c r="G1" s="25" t="s">
        <v>6</v>
      </c>
      <c r="H1" s="5" t="s">
        <v>7</v>
      </c>
      <c r="I1" s="5" t="s">
        <v>8</v>
      </c>
      <c r="J1" s="7" t="s">
        <v>9</v>
      </c>
      <c r="K1" s="9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51"/>
    </row>
    <row r="2" spans="1:16" s="49" customFormat="1" x14ac:dyDescent="0.25">
      <c r="A2" s="58">
        <v>44200</v>
      </c>
      <c r="B2" s="19" t="s">
        <v>15</v>
      </c>
      <c r="C2" s="19" t="s">
        <v>16</v>
      </c>
      <c r="D2" s="12" t="s">
        <v>17</v>
      </c>
      <c r="E2" s="12" t="s">
        <v>18</v>
      </c>
      <c r="F2" s="63">
        <v>17690</v>
      </c>
      <c r="G2" s="62" t="s">
        <v>19</v>
      </c>
      <c r="H2" s="61">
        <v>44203</v>
      </c>
      <c r="I2" s="59" t="s">
        <v>20</v>
      </c>
      <c r="J2" s="57">
        <v>14500</v>
      </c>
      <c r="K2" s="57"/>
      <c r="L2" s="57">
        <f>J2</f>
        <v>14500</v>
      </c>
      <c r="M2" s="57">
        <f t="shared" ref="M2:O3" si="0">L2</f>
        <v>14500</v>
      </c>
      <c r="N2" s="57">
        <f t="shared" si="0"/>
        <v>14500</v>
      </c>
      <c r="O2" s="57">
        <f t="shared" si="0"/>
        <v>14500</v>
      </c>
      <c r="P2" s="52"/>
    </row>
    <row r="3" spans="1:16" s="49" customFormat="1" ht="15" customHeight="1" x14ac:dyDescent="0.25">
      <c r="A3" s="58">
        <v>44203</v>
      </c>
      <c r="B3" s="19" t="s">
        <v>21</v>
      </c>
      <c r="C3" s="19" t="s">
        <v>22</v>
      </c>
      <c r="D3" s="12" t="s">
        <v>17</v>
      </c>
      <c r="E3" s="12" t="s">
        <v>23</v>
      </c>
      <c r="F3" s="57">
        <v>17.07</v>
      </c>
      <c r="G3" s="62" t="s">
        <v>24</v>
      </c>
      <c r="H3" s="61">
        <v>44209</v>
      </c>
      <c r="I3" s="59" t="s">
        <v>25</v>
      </c>
      <c r="J3" s="57">
        <v>13.99</v>
      </c>
      <c r="K3" s="60" t="s">
        <v>606</v>
      </c>
      <c r="L3" s="60">
        <v>6.54</v>
      </c>
      <c r="M3" s="60">
        <f t="shared" si="0"/>
        <v>6.54</v>
      </c>
      <c r="N3" s="60">
        <f t="shared" si="0"/>
        <v>6.54</v>
      </c>
      <c r="O3" s="60">
        <f t="shared" si="0"/>
        <v>6.54</v>
      </c>
      <c r="P3" s="52"/>
    </row>
    <row r="4" spans="1:16" s="49" customFormat="1" x14ac:dyDescent="0.25">
      <c r="A4" s="58">
        <v>44207</v>
      </c>
      <c r="B4" s="19" t="s">
        <v>26</v>
      </c>
      <c r="C4" s="19" t="s">
        <v>27</v>
      </c>
      <c r="D4" s="12" t="s">
        <v>17</v>
      </c>
      <c r="E4" s="12" t="s">
        <v>28</v>
      </c>
      <c r="F4" s="63">
        <v>209.84</v>
      </c>
      <c r="G4" s="62" t="s">
        <v>29</v>
      </c>
      <c r="H4" s="61">
        <v>44209</v>
      </c>
      <c r="I4" s="59" t="s">
        <v>30</v>
      </c>
      <c r="J4" s="85">
        <v>172</v>
      </c>
      <c r="K4" s="60"/>
      <c r="L4" s="60">
        <v>172</v>
      </c>
      <c r="M4" s="60">
        <v>172</v>
      </c>
      <c r="N4" s="60">
        <v>172</v>
      </c>
      <c r="O4" s="60">
        <v>172</v>
      </c>
      <c r="P4" s="52"/>
    </row>
    <row r="5" spans="1:16" s="49" customFormat="1" ht="15" customHeight="1" x14ac:dyDescent="0.25">
      <c r="A5" s="58">
        <v>44209</v>
      </c>
      <c r="B5" s="19" t="s">
        <v>31</v>
      </c>
      <c r="C5" s="19" t="s">
        <v>32</v>
      </c>
      <c r="D5" s="12" t="s">
        <v>17</v>
      </c>
      <c r="E5" s="12" t="s">
        <v>33</v>
      </c>
      <c r="F5" s="63">
        <v>49.78</v>
      </c>
      <c r="G5" s="62" t="s">
        <v>34</v>
      </c>
      <c r="H5" s="61">
        <v>44209</v>
      </c>
      <c r="I5" s="59" t="s">
        <v>35</v>
      </c>
      <c r="J5" s="12">
        <v>40.799999999999997</v>
      </c>
      <c r="K5" s="60"/>
      <c r="L5" s="60">
        <v>0</v>
      </c>
      <c r="M5" s="60">
        <f>J5</f>
        <v>40.799999999999997</v>
      </c>
      <c r="N5" s="60">
        <f>M5</f>
        <v>40.799999999999997</v>
      </c>
      <c r="O5" s="60">
        <f>N5</f>
        <v>40.799999999999997</v>
      </c>
      <c r="P5" s="39"/>
    </row>
    <row r="6" spans="1:16" s="49" customFormat="1" ht="15" customHeight="1" x14ac:dyDescent="0.25">
      <c r="A6" s="58">
        <v>44210</v>
      </c>
      <c r="B6" s="19" t="s">
        <v>36</v>
      </c>
      <c r="C6" s="19" t="s">
        <v>37</v>
      </c>
      <c r="D6" s="12" t="s">
        <v>17</v>
      </c>
      <c r="E6" s="12" t="s">
        <v>38</v>
      </c>
      <c r="F6" s="63">
        <v>1156</v>
      </c>
      <c r="G6" s="62" t="s">
        <v>39</v>
      </c>
      <c r="H6" s="61">
        <v>44210</v>
      </c>
      <c r="I6" s="59" t="s">
        <v>40</v>
      </c>
      <c r="J6" s="63">
        <f>F6</f>
        <v>1156</v>
      </c>
      <c r="K6" s="60"/>
      <c r="L6" s="60">
        <f>J6</f>
        <v>1156</v>
      </c>
      <c r="M6" s="60">
        <v>1156</v>
      </c>
      <c r="N6" s="60">
        <v>1156</v>
      </c>
      <c r="O6" s="60">
        <v>1156</v>
      </c>
      <c r="P6" s="52"/>
    </row>
    <row r="7" spans="1:16" s="49" customFormat="1" ht="15" customHeight="1" x14ac:dyDescent="0.25">
      <c r="A7" s="58">
        <v>44210</v>
      </c>
      <c r="B7" s="19" t="s">
        <v>41</v>
      </c>
      <c r="C7" s="19" t="s">
        <v>42</v>
      </c>
      <c r="D7" s="12" t="s">
        <v>17</v>
      </c>
      <c r="E7" s="12" t="s">
        <v>43</v>
      </c>
      <c r="F7" s="63">
        <v>4866</v>
      </c>
      <c r="G7" s="62" t="s">
        <v>39</v>
      </c>
      <c r="H7" s="61">
        <v>44210</v>
      </c>
      <c r="I7" s="59" t="s">
        <v>44</v>
      </c>
      <c r="J7" s="63">
        <f>F7</f>
        <v>4866</v>
      </c>
      <c r="K7" s="60"/>
      <c r="L7" s="60">
        <f>J7</f>
        <v>4866</v>
      </c>
      <c r="M7" s="60">
        <v>4866</v>
      </c>
      <c r="N7" s="60">
        <v>4866</v>
      </c>
      <c r="O7" s="60">
        <v>4866</v>
      </c>
      <c r="P7" s="52"/>
    </row>
    <row r="8" spans="1:16" s="49" customFormat="1" ht="22.5" x14ac:dyDescent="0.25">
      <c r="A8" s="58">
        <v>44210</v>
      </c>
      <c r="B8" s="19" t="s">
        <v>45</v>
      </c>
      <c r="C8" s="19" t="s">
        <v>46</v>
      </c>
      <c r="D8" s="12" t="s">
        <v>17</v>
      </c>
      <c r="E8" s="12" t="s">
        <v>47</v>
      </c>
      <c r="F8" s="63">
        <v>1155</v>
      </c>
      <c r="G8" s="62" t="s">
        <v>39</v>
      </c>
      <c r="H8" s="61">
        <v>44210</v>
      </c>
      <c r="I8" s="59" t="s">
        <v>48</v>
      </c>
      <c r="J8" s="63">
        <f>F8</f>
        <v>1155</v>
      </c>
      <c r="K8" s="60"/>
      <c r="L8" s="60">
        <f>J8</f>
        <v>1155</v>
      </c>
      <c r="M8" s="60">
        <v>1155</v>
      </c>
      <c r="N8" s="60">
        <v>1155</v>
      </c>
      <c r="O8" s="60">
        <v>1155</v>
      </c>
      <c r="P8" s="52"/>
    </row>
    <row r="9" spans="1:16" s="49" customFormat="1" x14ac:dyDescent="0.25">
      <c r="A9" s="58">
        <v>44210</v>
      </c>
      <c r="B9" s="19" t="s">
        <v>49</v>
      </c>
      <c r="C9" s="19" t="s">
        <v>50</v>
      </c>
      <c r="D9" s="12" t="s">
        <v>17</v>
      </c>
      <c r="E9" s="12" t="s">
        <v>51</v>
      </c>
      <c r="F9" s="63">
        <v>2506.4</v>
      </c>
      <c r="G9" s="62" t="s">
        <v>39</v>
      </c>
      <c r="H9" s="61">
        <v>44210</v>
      </c>
      <c r="I9" s="59" t="s">
        <v>52</v>
      </c>
      <c r="J9" s="63">
        <f>F9</f>
        <v>2506.4</v>
      </c>
      <c r="K9" s="60"/>
      <c r="L9" s="60">
        <v>0</v>
      </c>
      <c r="M9" s="60">
        <v>2506.4</v>
      </c>
      <c r="N9" s="60">
        <f>M9</f>
        <v>2506.4</v>
      </c>
      <c r="O9" s="60">
        <f>M9</f>
        <v>2506.4</v>
      </c>
      <c r="P9" s="52"/>
    </row>
    <row r="10" spans="1:16" s="49" customFormat="1" x14ac:dyDescent="0.25">
      <c r="A10" s="58">
        <v>44210</v>
      </c>
      <c r="B10" s="19" t="s">
        <v>53</v>
      </c>
      <c r="C10" s="19" t="s">
        <v>54</v>
      </c>
      <c r="D10" s="12" t="s">
        <v>17</v>
      </c>
      <c r="E10" s="12" t="s">
        <v>55</v>
      </c>
      <c r="F10" s="63">
        <f>(J10*22%)+J10</f>
        <v>183</v>
      </c>
      <c r="G10" s="62" t="s">
        <v>56</v>
      </c>
      <c r="H10" s="61">
        <v>44210</v>
      </c>
      <c r="I10" s="59" t="s">
        <v>57</v>
      </c>
      <c r="J10" s="57">
        <v>150</v>
      </c>
      <c r="K10" s="60"/>
      <c r="L10" s="60">
        <v>0</v>
      </c>
      <c r="M10" s="60">
        <v>0</v>
      </c>
      <c r="N10" s="60">
        <v>149.58000000000001</v>
      </c>
      <c r="O10" s="60">
        <v>149.58000000000001</v>
      </c>
      <c r="P10" s="39"/>
    </row>
    <row r="11" spans="1:16" s="49" customFormat="1" ht="18" customHeight="1" x14ac:dyDescent="0.25">
      <c r="A11" s="58">
        <v>44214</v>
      </c>
      <c r="B11" s="19" t="s">
        <v>58</v>
      </c>
      <c r="C11" s="19" t="s">
        <v>59</v>
      </c>
      <c r="D11" s="12" t="s">
        <v>17</v>
      </c>
      <c r="E11" s="12" t="s">
        <v>60</v>
      </c>
      <c r="F11" s="63">
        <f>(600*22%)+600</f>
        <v>732</v>
      </c>
      <c r="G11" s="62" t="s">
        <v>24</v>
      </c>
      <c r="H11" s="61">
        <v>44214</v>
      </c>
      <c r="I11" s="59" t="s">
        <v>61</v>
      </c>
      <c r="J11" s="57">
        <v>600</v>
      </c>
      <c r="K11" s="60" t="s">
        <v>606</v>
      </c>
      <c r="L11" s="60">
        <f>37.24+37.24+30.24</f>
        <v>104.72</v>
      </c>
      <c r="M11" s="60">
        <f>L11+37.24+37.24+37.24</f>
        <v>216.44000000000003</v>
      </c>
      <c r="N11" s="60">
        <f>M11+148.72</f>
        <v>365.16</v>
      </c>
      <c r="O11" s="60">
        <f>N11+37+37.24+37.24+37.24</f>
        <v>513.88</v>
      </c>
      <c r="P11" s="52"/>
    </row>
    <row r="12" spans="1:16" s="49" customFormat="1" x14ac:dyDescent="0.25">
      <c r="A12" s="58">
        <v>44215</v>
      </c>
      <c r="B12" s="19" t="s">
        <v>62</v>
      </c>
      <c r="C12" s="19" t="s">
        <v>63</v>
      </c>
      <c r="D12" s="12" t="s">
        <v>17</v>
      </c>
      <c r="E12" s="12" t="s">
        <v>64</v>
      </c>
      <c r="F12" s="63">
        <v>2074</v>
      </c>
      <c r="G12" s="62" t="s">
        <v>65</v>
      </c>
      <c r="H12" s="61">
        <v>44216</v>
      </c>
      <c r="I12" s="59" t="s">
        <v>66</v>
      </c>
      <c r="J12" s="63">
        <v>1700</v>
      </c>
      <c r="K12" s="60"/>
      <c r="L12" s="60">
        <f>J12</f>
        <v>1700</v>
      </c>
      <c r="M12" s="60">
        <v>1700</v>
      </c>
      <c r="N12" s="60">
        <v>1700</v>
      </c>
      <c r="O12" s="60">
        <v>1700</v>
      </c>
      <c r="P12" s="52"/>
    </row>
    <row r="13" spans="1:16" s="49" customFormat="1" ht="22.5" x14ac:dyDescent="0.25">
      <c r="A13" s="58">
        <v>44215</v>
      </c>
      <c r="B13" s="19" t="s">
        <v>67</v>
      </c>
      <c r="C13" s="19" t="s">
        <v>68</v>
      </c>
      <c r="D13" s="12" t="s">
        <v>17</v>
      </c>
      <c r="E13" s="12" t="s">
        <v>69</v>
      </c>
      <c r="F13" s="63">
        <v>6100</v>
      </c>
      <c r="G13" s="62" t="s">
        <v>70</v>
      </c>
      <c r="H13" s="61">
        <v>44216</v>
      </c>
      <c r="I13" s="59" t="s">
        <v>71</v>
      </c>
      <c r="J13" s="63">
        <v>5000</v>
      </c>
      <c r="K13" s="60"/>
      <c r="L13" s="60">
        <v>0</v>
      </c>
      <c r="M13" s="60">
        <v>5000</v>
      </c>
      <c r="N13" s="60">
        <f>M13</f>
        <v>5000</v>
      </c>
      <c r="O13" s="60">
        <f>N13</f>
        <v>5000</v>
      </c>
      <c r="P13" s="52"/>
    </row>
    <row r="14" spans="1:16" s="49" customFormat="1" x14ac:dyDescent="0.25">
      <c r="A14" s="58">
        <v>44216</v>
      </c>
      <c r="B14" s="19" t="s">
        <v>72</v>
      </c>
      <c r="C14" s="19" t="s">
        <v>73</v>
      </c>
      <c r="D14" s="12" t="s">
        <v>17</v>
      </c>
      <c r="E14" s="12" t="s">
        <v>74</v>
      </c>
      <c r="F14" s="63">
        <v>680.2</v>
      </c>
      <c r="G14" s="62" t="s">
        <v>75</v>
      </c>
      <c r="H14" s="61">
        <v>44216</v>
      </c>
      <c r="I14" s="59" t="s">
        <v>76</v>
      </c>
      <c r="J14" s="63">
        <v>557.54</v>
      </c>
      <c r="K14" s="60" t="s">
        <v>77</v>
      </c>
      <c r="L14" s="60">
        <f>J14</f>
        <v>557.54</v>
      </c>
      <c r="M14" s="60">
        <f>L14</f>
        <v>557.54</v>
      </c>
      <c r="N14" s="60">
        <f>M14</f>
        <v>557.54</v>
      </c>
      <c r="O14" s="60">
        <f>N14</f>
        <v>557.54</v>
      </c>
      <c r="P14" s="52"/>
    </row>
    <row r="15" spans="1:16" s="49" customFormat="1" x14ac:dyDescent="0.25">
      <c r="A15" s="58">
        <v>44217</v>
      </c>
      <c r="B15" s="19" t="s">
        <v>78</v>
      </c>
      <c r="C15" s="19" t="s">
        <v>79</v>
      </c>
      <c r="D15" s="12" t="s">
        <v>17</v>
      </c>
      <c r="E15" s="12" t="s">
        <v>80</v>
      </c>
      <c r="F15" s="63">
        <v>10980</v>
      </c>
      <c r="G15" s="62" t="s">
        <v>81</v>
      </c>
      <c r="H15" s="61">
        <v>44217</v>
      </c>
      <c r="I15" s="59" t="s">
        <v>82</v>
      </c>
      <c r="J15" s="63">
        <v>9000</v>
      </c>
      <c r="K15" s="60"/>
      <c r="L15" s="60">
        <v>6000</v>
      </c>
      <c r="M15" s="60">
        <f>L15+3000</f>
        <v>9000</v>
      </c>
      <c r="N15" s="60">
        <f t="shared" ref="M15:O16" si="1">M15+0</f>
        <v>9000</v>
      </c>
      <c r="O15" s="60">
        <f t="shared" si="1"/>
        <v>9000</v>
      </c>
      <c r="P15" s="52"/>
    </row>
    <row r="16" spans="1:16" s="49" customFormat="1" ht="14.25" customHeight="1" x14ac:dyDescent="0.25">
      <c r="A16" s="58">
        <v>44214</v>
      </c>
      <c r="B16" s="19" t="s">
        <v>83</v>
      </c>
      <c r="C16" s="19">
        <v>8605982901</v>
      </c>
      <c r="D16" s="12" t="s">
        <v>84</v>
      </c>
      <c r="E16" s="12" t="s">
        <v>85</v>
      </c>
      <c r="F16" s="17">
        <v>61000</v>
      </c>
      <c r="G16" s="26" t="s">
        <v>86</v>
      </c>
      <c r="H16" s="61">
        <v>44223</v>
      </c>
      <c r="I16" s="59" t="s">
        <v>87</v>
      </c>
      <c r="J16" s="63">
        <v>50000</v>
      </c>
      <c r="K16" s="60"/>
      <c r="L16" s="60">
        <v>15000</v>
      </c>
      <c r="M16" s="60">
        <f t="shared" si="1"/>
        <v>15000</v>
      </c>
      <c r="N16" s="60">
        <f t="shared" si="1"/>
        <v>15000</v>
      </c>
      <c r="O16" s="60">
        <f t="shared" si="1"/>
        <v>15000</v>
      </c>
      <c r="P16" s="52"/>
    </row>
    <row r="17" spans="1:16" s="49" customFormat="1" x14ac:dyDescent="0.25">
      <c r="A17" s="58">
        <v>44218</v>
      </c>
      <c r="B17" s="19" t="s">
        <v>88</v>
      </c>
      <c r="C17" s="19" t="s">
        <v>89</v>
      </c>
      <c r="D17" s="12" t="s">
        <v>84</v>
      </c>
      <c r="E17" s="12" t="s">
        <v>90</v>
      </c>
      <c r="F17" s="63">
        <v>500</v>
      </c>
      <c r="G17" s="26" t="s">
        <v>91</v>
      </c>
      <c r="H17" s="61">
        <v>44221</v>
      </c>
      <c r="I17" s="59" t="s">
        <v>92</v>
      </c>
      <c r="J17" s="63">
        <v>500</v>
      </c>
      <c r="K17" s="60"/>
      <c r="L17" s="60">
        <v>500</v>
      </c>
      <c r="M17" s="60">
        <v>500</v>
      </c>
      <c r="N17" s="60">
        <v>500</v>
      </c>
      <c r="O17" s="60">
        <v>500</v>
      </c>
      <c r="P17" s="52"/>
    </row>
    <row r="18" spans="1:16" s="49" customFormat="1" ht="27.75" customHeight="1" x14ac:dyDescent="0.25">
      <c r="A18" s="58">
        <v>44221</v>
      </c>
      <c r="B18" s="19" t="s">
        <v>93</v>
      </c>
      <c r="C18" s="12" t="s">
        <v>89</v>
      </c>
      <c r="D18" s="12" t="s">
        <v>84</v>
      </c>
      <c r="E18" s="12" t="s">
        <v>94</v>
      </c>
      <c r="F18" s="24">
        <v>3000</v>
      </c>
      <c r="G18" s="26" t="s">
        <v>95</v>
      </c>
      <c r="H18" s="61">
        <v>44222</v>
      </c>
      <c r="I18" s="59" t="s">
        <v>96</v>
      </c>
      <c r="J18" s="63">
        <f>F18</f>
        <v>3000</v>
      </c>
      <c r="K18" s="60"/>
      <c r="L18" s="60">
        <f>J18</f>
        <v>3000</v>
      </c>
      <c r="M18" s="60">
        <v>3000</v>
      </c>
      <c r="N18" s="60">
        <v>3000</v>
      </c>
      <c r="O18" s="60">
        <v>3000</v>
      </c>
      <c r="P18" s="52"/>
    </row>
    <row r="19" spans="1:16" s="49" customFormat="1" ht="14.25" customHeight="1" x14ac:dyDescent="0.25">
      <c r="A19" s="58">
        <v>44215</v>
      </c>
      <c r="B19" s="19" t="s">
        <v>97</v>
      </c>
      <c r="C19" s="12" t="s">
        <v>98</v>
      </c>
      <c r="D19" s="12" t="s">
        <v>84</v>
      </c>
      <c r="E19" s="12" t="s">
        <v>99</v>
      </c>
      <c r="F19" s="63">
        <v>6100</v>
      </c>
      <c r="G19" s="62" t="s">
        <v>100</v>
      </c>
      <c r="H19" s="61">
        <v>44225</v>
      </c>
      <c r="I19" s="59" t="s">
        <v>101</v>
      </c>
      <c r="J19" s="63">
        <v>5000</v>
      </c>
      <c r="K19" s="60"/>
      <c r="L19" s="60">
        <v>0</v>
      </c>
      <c r="M19" s="60">
        <v>0</v>
      </c>
      <c r="N19" s="60">
        <v>5000</v>
      </c>
      <c r="O19" s="60">
        <v>5000</v>
      </c>
      <c r="P19" s="52"/>
    </row>
    <row r="20" spans="1:16" s="49" customFormat="1" ht="14.25" customHeight="1" x14ac:dyDescent="0.25">
      <c r="A20" s="58">
        <v>44228</v>
      </c>
      <c r="B20" s="19" t="s">
        <v>102</v>
      </c>
      <c r="C20" s="12" t="s">
        <v>103</v>
      </c>
      <c r="D20" s="12" t="s">
        <v>84</v>
      </c>
      <c r="E20" s="12" t="s">
        <v>104</v>
      </c>
      <c r="F20" s="63">
        <v>39528</v>
      </c>
      <c r="G20" s="62" t="s">
        <v>105</v>
      </c>
      <c r="H20" s="61">
        <v>44228</v>
      </c>
      <c r="I20" s="59" t="s">
        <v>106</v>
      </c>
      <c r="J20" s="63">
        <v>32400</v>
      </c>
      <c r="K20" s="60" t="s">
        <v>107</v>
      </c>
      <c r="L20" s="60">
        <v>1250</v>
      </c>
      <c r="M20" s="60">
        <f>L20+950+908.7+950</f>
        <v>4058.7</v>
      </c>
      <c r="N20" s="60">
        <f>M20+820.45+950+518.18</f>
        <v>6347.33</v>
      </c>
      <c r="O20" s="60">
        <f>N20+2806.82</f>
        <v>9154.15</v>
      </c>
      <c r="P20" s="52"/>
    </row>
    <row r="21" spans="1:16" s="49" customFormat="1" ht="14.25" customHeight="1" x14ac:dyDescent="0.25">
      <c r="A21" s="58">
        <v>44228</v>
      </c>
      <c r="B21" s="19" t="s">
        <v>108</v>
      </c>
      <c r="C21" s="78" t="s">
        <v>109</v>
      </c>
      <c r="D21" s="12" t="s">
        <v>84</v>
      </c>
      <c r="E21" s="12" t="s">
        <v>110</v>
      </c>
      <c r="F21" s="63">
        <v>46800</v>
      </c>
      <c r="G21" s="62" t="s">
        <v>111</v>
      </c>
      <c r="H21" s="61">
        <v>44230</v>
      </c>
      <c r="I21" s="59" t="s">
        <v>112</v>
      </c>
      <c r="J21" s="63">
        <v>45000</v>
      </c>
      <c r="K21" s="60"/>
      <c r="L21" s="60">
        <v>10161.36</v>
      </c>
      <c r="M21" s="60">
        <f>L21+3877.27+3264.03+3646.48</f>
        <v>20949.14</v>
      </c>
      <c r="N21" s="60">
        <f>M21+3303.59+3831.11</f>
        <v>28083.84</v>
      </c>
      <c r="O21" s="60">
        <f>N21+5255.42+3850.9+3692.64</f>
        <v>40882.800000000003</v>
      </c>
      <c r="P21" s="52"/>
    </row>
    <row r="22" spans="1:16" s="49" customFormat="1" ht="14.25" customHeight="1" x14ac:dyDescent="0.25">
      <c r="A22" s="58">
        <v>44229</v>
      </c>
      <c r="B22" s="19" t="s">
        <v>113</v>
      </c>
      <c r="C22" s="12" t="s">
        <v>114</v>
      </c>
      <c r="D22" s="12" t="s">
        <v>84</v>
      </c>
      <c r="E22" s="12" t="s">
        <v>115</v>
      </c>
      <c r="F22" s="63">
        <v>15250</v>
      </c>
      <c r="G22" s="62" t="s">
        <v>116</v>
      </c>
      <c r="H22" s="61">
        <v>44230</v>
      </c>
      <c r="I22" s="59" t="s">
        <v>117</v>
      </c>
      <c r="J22" s="63">
        <v>12500</v>
      </c>
      <c r="K22" s="60"/>
      <c r="L22" s="60">
        <v>817.85</v>
      </c>
      <c r="M22" s="60">
        <f>L22+702.33+273.12+283.74+110.34+384.99+149.72</f>
        <v>2722.0899999999997</v>
      </c>
      <c r="N22" s="60">
        <f>M22+286.78+111.52+367.62+142.97</f>
        <v>3630.9799999999996</v>
      </c>
      <c r="O22" s="60">
        <f>N22+651.55+253.38+299.84+116.61+1633.89+635.4</f>
        <v>7221.65</v>
      </c>
      <c r="P22" s="52"/>
    </row>
    <row r="23" spans="1:16" s="49" customFormat="1" ht="14.25" customHeight="1" x14ac:dyDescent="0.25">
      <c r="A23" s="58">
        <v>44225</v>
      </c>
      <c r="B23" s="19" t="s">
        <v>118</v>
      </c>
      <c r="C23" s="12" t="s">
        <v>119</v>
      </c>
      <c r="D23" s="12" t="s">
        <v>84</v>
      </c>
      <c r="E23" s="12" t="s">
        <v>120</v>
      </c>
      <c r="F23" s="63">
        <v>90280</v>
      </c>
      <c r="G23" s="62" t="s">
        <v>121</v>
      </c>
      <c r="H23" s="61"/>
      <c r="I23" s="59"/>
      <c r="J23" s="63">
        <v>74000</v>
      </c>
      <c r="K23" s="60"/>
      <c r="L23" s="60"/>
      <c r="M23" s="60"/>
      <c r="N23" s="60"/>
      <c r="O23" s="60"/>
      <c r="P23" s="52"/>
    </row>
    <row r="24" spans="1:16" s="49" customFormat="1" x14ac:dyDescent="0.25">
      <c r="A24" s="58">
        <v>44229</v>
      </c>
      <c r="B24" s="19" t="s">
        <v>122</v>
      </c>
      <c r="C24" s="12" t="s">
        <v>123</v>
      </c>
      <c r="D24" s="12" t="s">
        <v>84</v>
      </c>
      <c r="E24" s="12" t="s">
        <v>124</v>
      </c>
      <c r="F24" s="63">
        <v>549</v>
      </c>
      <c r="G24" s="62" t="s">
        <v>121</v>
      </c>
      <c r="H24" s="61">
        <v>44230</v>
      </c>
      <c r="I24" s="59" t="s">
        <v>125</v>
      </c>
      <c r="J24" s="82">
        <v>450</v>
      </c>
      <c r="K24" s="41"/>
      <c r="L24" s="60">
        <v>0</v>
      </c>
      <c r="M24" s="60">
        <v>450</v>
      </c>
      <c r="N24" s="60">
        <f>M24</f>
        <v>450</v>
      </c>
      <c r="O24" s="60">
        <f>N24</f>
        <v>450</v>
      </c>
      <c r="P24" s="52"/>
    </row>
    <row r="25" spans="1:16" s="49" customFormat="1" ht="21.75" customHeight="1" x14ac:dyDescent="0.25">
      <c r="A25" s="58">
        <v>44229</v>
      </c>
      <c r="B25" s="19" t="s">
        <v>126</v>
      </c>
      <c r="C25" s="12" t="s">
        <v>127</v>
      </c>
      <c r="D25" s="12" t="s">
        <v>84</v>
      </c>
      <c r="E25" s="12" t="s">
        <v>128</v>
      </c>
      <c r="F25" s="63">
        <v>527.04</v>
      </c>
      <c r="G25" s="62" t="s">
        <v>121</v>
      </c>
      <c r="H25" s="61">
        <v>44230</v>
      </c>
      <c r="I25" s="59" t="s">
        <v>129</v>
      </c>
      <c r="J25" s="82">
        <v>432</v>
      </c>
      <c r="K25" s="41"/>
      <c r="L25" s="60">
        <v>0</v>
      </c>
      <c r="M25" s="60">
        <v>432</v>
      </c>
      <c r="N25" s="60">
        <f>M25</f>
        <v>432</v>
      </c>
      <c r="O25" s="60">
        <f>N25</f>
        <v>432</v>
      </c>
      <c r="P25" s="52"/>
    </row>
    <row r="26" spans="1:16" s="49" customFormat="1" x14ac:dyDescent="0.25">
      <c r="A26" s="58">
        <v>44229</v>
      </c>
      <c r="B26" s="19" t="s">
        <v>130</v>
      </c>
      <c r="C26" s="12" t="s">
        <v>131</v>
      </c>
      <c r="D26" s="12" t="s">
        <v>84</v>
      </c>
      <c r="E26" s="12" t="s">
        <v>132</v>
      </c>
      <c r="F26" s="15">
        <v>527.04</v>
      </c>
      <c r="G26" s="62" t="s">
        <v>121</v>
      </c>
      <c r="H26" s="61">
        <v>44230</v>
      </c>
      <c r="I26" s="59" t="s">
        <v>133</v>
      </c>
      <c r="J26" s="82">
        <v>432</v>
      </c>
      <c r="K26" s="41"/>
      <c r="L26" s="60">
        <v>0</v>
      </c>
      <c r="M26" s="60">
        <v>432</v>
      </c>
      <c r="N26" s="60">
        <v>432</v>
      </c>
      <c r="O26" s="60">
        <f>N26</f>
        <v>432</v>
      </c>
      <c r="P26" s="52"/>
    </row>
    <row r="27" spans="1:16" s="49" customFormat="1" x14ac:dyDescent="0.25">
      <c r="A27" s="58">
        <v>44229</v>
      </c>
      <c r="B27" s="19" t="s">
        <v>134</v>
      </c>
      <c r="C27" s="12" t="s">
        <v>135</v>
      </c>
      <c r="D27" s="12" t="s">
        <v>84</v>
      </c>
      <c r="E27" s="12" t="s">
        <v>136</v>
      </c>
      <c r="F27" s="15">
        <v>95.16</v>
      </c>
      <c r="G27" s="62" t="s">
        <v>121</v>
      </c>
      <c r="H27" s="61">
        <v>44230</v>
      </c>
      <c r="I27" s="59" t="s">
        <v>137</v>
      </c>
      <c r="J27" s="82">
        <v>78</v>
      </c>
      <c r="K27" s="41"/>
      <c r="L27" s="60">
        <v>0</v>
      </c>
      <c r="M27" s="60">
        <v>78</v>
      </c>
      <c r="N27" s="60">
        <f>M27</f>
        <v>78</v>
      </c>
      <c r="O27" s="60">
        <f>N27</f>
        <v>78</v>
      </c>
      <c r="P27" s="52"/>
    </row>
    <row r="28" spans="1:16" s="49" customFormat="1" x14ac:dyDescent="0.25">
      <c r="A28" s="58">
        <v>44229</v>
      </c>
      <c r="B28" s="19" t="s">
        <v>138</v>
      </c>
      <c r="C28" s="12" t="s">
        <v>139</v>
      </c>
      <c r="D28" s="12" t="s">
        <v>84</v>
      </c>
      <c r="E28" s="12" t="s">
        <v>140</v>
      </c>
      <c r="F28" s="15">
        <v>234</v>
      </c>
      <c r="G28" s="62" t="s">
        <v>121</v>
      </c>
      <c r="H28" s="61">
        <v>44230</v>
      </c>
      <c r="I28" s="59" t="s">
        <v>141</v>
      </c>
      <c r="J28" s="82">
        <v>192</v>
      </c>
      <c r="K28" s="41"/>
      <c r="L28" s="60">
        <v>0</v>
      </c>
      <c r="M28" s="60">
        <v>192</v>
      </c>
      <c r="N28" s="60">
        <f>M28</f>
        <v>192</v>
      </c>
      <c r="O28" s="60">
        <f>N28</f>
        <v>192</v>
      </c>
      <c r="P28" s="52"/>
    </row>
    <row r="29" spans="1:16" s="49" customFormat="1" x14ac:dyDescent="0.25">
      <c r="A29" s="58">
        <v>44229</v>
      </c>
      <c r="B29" s="19" t="s">
        <v>142</v>
      </c>
      <c r="C29" s="12" t="s">
        <v>143</v>
      </c>
      <c r="D29" s="12" t="s">
        <v>84</v>
      </c>
      <c r="E29" s="12" t="s">
        <v>144</v>
      </c>
      <c r="F29" s="15">
        <v>234.24</v>
      </c>
      <c r="G29" s="62" t="s">
        <v>121</v>
      </c>
      <c r="H29" s="61">
        <v>44230</v>
      </c>
      <c r="I29" s="59" t="s">
        <v>145</v>
      </c>
      <c r="J29" s="82">
        <v>192</v>
      </c>
      <c r="K29" s="41"/>
      <c r="L29" s="60">
        <v>0</v>
      </c>
      <c r="M29" s="60">
        <v>192</v>
      </c>
      <c r="N29" s="60">
        <f>M29</f>
        <v>192</v>
      </c>
      <c r="O29" s="60">
        <f>N29</f>
        <v>192</v>
      </c>
      <c r="P29" s="52"/>
    </row>
    <row r="30" spans="1:16" s="49" customFormat="1" x14ac:dyDescent="0.25">
      <c r="A30" s="58">
        <v>44242</v>
      </c>
      <c r="B30" s="19" t="s">
        <v>146</v>
      </c>
      <c r="C30" s="12" t="s">
        <v>147</v>
      </c>
      <c r="D30" s="12" t="s">
        <v>84</v>
      </c>
      <c r="E30" s="12" t="s">
        <v>148</v>
      </c>
      <c r="F30" s="15">
        <v>139.08000000000001</v>
      </c>
      <c r="G30" s="62" t="s">
        <v>121</v>
      </c>
      <c r="H30" s="61">
        <v>44243</v>
      </c>
      <c r="I30" s="59" t="s">
        <v>149</v>
      </c>
      <c r="J30" s="82">
        <v>114</v>
      </c>
      <c r="K30" s="41"/>
      <c r="L30" s="60">
        <f>J30</f>
        <v>114</v>
      </c>
      <c r="M30" s="60">
        <v>114</v>
      </c>
      <c r="N30" s="60">
        <v>114</v>
      </c>
      <c r="O30" s="60">
        <v>114</v>
      </c>
      <c r="P30" s="52"/>
    </row>
    <row r="31" spans="1:16" s="49" customFormat="1" x14ac:dyDescent="0.25">
      <c r="A31" s="58">
        <v>44256</v>
      </c>
      <c r="B31" s="19" t="s">
        <v>150</v>
      </c>
      <c r="C31" s="12" t="s">
        <v>151</v>
      </c>
      <c r="D31" s="12" t="s">
        <v>84</v>
      </c>
      <c r="E31" s="12" t="s">
        <v>144</v>
      </c>
      <c r="F31" s="15">
        <v>54.9</v>
      </c>
      <c r="G31" s="62" t="s">
        <v>121</v>
      </c>
      <c r="H31" s="61">
        <v>44256</v>
      </c>
      <c r="I31" s="59" t="s">
        <v>152</v>
      </c>
      <c r="J31" s="82">
        <v>45</v>
      </c>
      <c r="K31" s="41"/>
      <c r="L31" s="60">
        <v>0</v>
      </c>
      <c r="M31" s="60">
        <v>45</v>
      </c>
      <c r="N31" s="60">
        <f t="shared" ref="N31:O33" si="2">M31</f>
        <v>45</v>
      </c>
      <c r="O31" s="60">
        <f t="shared" si="2"/>
        <v>45</v>
      </c>
      <c r="P31" s="52"/>
    </row>
    <row r="32" spans="1:16" s="49" customFormat="1" x14ac:dyDescent="0.25">
      <c r="A32" s="58">
        <v>44257</v>
      </c>
      <c r="B32" s="19" t="s">
        <v>153</v>
      </c>
      <c r="C32" s="12" t="s">
        <v>154</v>
      </c>
      <c r="D32" s="12" t="s">
        <v>84</v>
      </c>
      <c r="E32" s="12" t="s">
        <v>155</v>
      </c>
      <c r="F32" s="15">
        <v>373.32</v>
      </c>
      <c r="G32" s="62" t="s">
        <v>121</v>
      </c>
      <c r="H32" s="61">
        <v>44257</v>
      </c>
      <c r="I32" s="59" t="s">
        <v>156</v>
      </c>
      <c r="J32" s="82">
        <v>306</v>
      </c>
      <c r="K32" s="60"/>
      <c r="L32" s="60">
        <v>0</v>
      </c>
      <c r="M32" s="60">
        <v>306</v>
      </c>
      <c r="N32" s="60">
        <f t="shared" si="2"/>
        <v>306</v>
      </c>
      <c r="O32" s="60">
        <f t="shared" si="2"/>
        <v>306</v>
      </c>
      <c r="P32" s="52"/>
    </row>
    <row r="33" spans="1:16" s="49" customFormat="1" x14ac:dyDescent="0.25">
      <c r="A33" s="58">
        <v>44257</v>
      </c>
      <c r="B33" s="19" t="s">
        <v>157</v>
      </c>
      <c r="C33" s="12" t="s">
        <v>158</v>
      </c>
      <c r="D33" s="12" t="s">
        <v>84</v>
      </c>
      <c r="E33" s="12" t="s">
        <v>159</v>
      </c>
      <c r="F33" s="15">
        <v>527.04</v>
      </c>
      <c r="G33" s="62" t="s">
        <v>121</v>
      </c>
      <c r="H33" s="61">
        <v>44257</v>
      </c>
      <c r="I33" s="59" t="s">
        <v>160</v>
      </c>
      <c r="J33" s="82">
        <v>432</v>
      </c>
      <c r="K33" s="60"/>
      <c r="L33" s="60">
        <v>0</v>
      </c>
      <c r="M33" s="60">
        <v>432</v>
      </c>
      <c r="N33" s="60">
        <f t="shared" si="2"/>
        <v>432</v>
      </c>
      <c r="O33" s="60">
        <f t="shared" si="2"/>
        <v>432</v>
      </c>
      <c r="P33" s="52"/>
    </row>
    <row r="34" spans="1:16" s="49" customFormat="1" x14ac:dyDescent="0.25">
      <c r="A34" s="58">
        <v>44271</v>
      </c>
      <c r="B34" s="19" t="s">
        <v>161</v>
      </c>
      <c r="C34" s="12" t="s">
        <v>162</v>
      </c>
      <c r="D34" s="12" t="s">
        <v>84</v>
      </c>
      <c r="E34" s="12" t="s">
        <v>163</v>
      </c>
      <c r="F34" s="15">
        <v>373.33</v>
      </c>
      <c r="G34" s="62" t="s">
        <v>121</v>
      </c>
      <c r="H34" s="61">
        <v>44273</v>
      </c>
      <c r="I34" s="59" t="s">
        <v>164</v>
      </c>
      <c r="J34" s="82">
        <v>306</v>
      </c>
      <c r="K34" s="60" t="s">
        <v>606</v>
      </c>
      <c r="L34" s="60">
        <v>0</v>
      </c>
      <c r="M34" s="60">
        <v>192</v>
      </c>
      <c r="N34" s="60">
        <v>192</v>
      </c>
      <c r="O34" s="60">
        <v>192</v>
      </c>
      <c r="P34" s="52"/>
    </row>
    <row r="35" spans="1:16" s="49" customFormat="1" x14ac:dyDescent="0.25">
      <c r="A35" s="58">
        <v>44271</v>
      </c>
      <c r="B35" s="19" t="s">
        <v>165</v>
      </c>
      <c r="C35" s="12" t="s">
        <v>166</v>
      </c>
      <c r="D35" s="12" t="s">
        <v>84</v>
      </c>
      <c r="E35" s="12" t="s">
        <v>167</v>
      </c>
      <c r="F35" s="15">
        <v>527.04</v>
      </c>
      <c r="G35" s="62" t="s">
        <v>121</v>
      </c>
      <c r="H35" s="61">
        <v>44273</v>
      </c>
      <c r="I35" s="59" t="s">
        <v>168</v>
      </c>
      <c r="J35" s="82">
        <v>432</v>
      </c>
      <c r="K35" s="60"/>
      <c r="L35" s="60">
        <v>0</v>
      </c>
      <c r="M35" s="60">
        <v>432</v>
      </c>
      <c r="N35" s="60">
        <f t="shared" ref="N35:O39" si="3">M35</f>
        <v>432</v>
      </c>
      <c r="O35" s="60">
        <f t="shared" si="3"/>
        <v>432</v>
      </c>
      <c r="P35" s="52"/>
    </row>
    <row r="36" spans="1:16" s="49" customFormat="1" x14ac:dyDescent="0.25">
      <c r="A36" s="58">
        <v>44271</v>
      </c>
      <c r="B36" s="19" t="s">
        <v>169</v>
      </c>
      <c r="C36" s="12" t="s">
        <v>170</v>
      </c>
      <c r="D36" s="12" t="s">
        <v>84</v>
      </c>
      <c r="E36" s="12" t="s">
        <v>171</v>
      </c>
      <c r="F36" s="15">
        <v>234.24</v>
      </c>
      <c r="G36" s="62" t="s">
        <v>121</v>
      </c>
      <c r="H36" s="61">
        <v>44273</v>
      </c>
      <c r="I36" s="59" t="s">
        <v>172</v>
      </c>
      <c r="J36" s="82">
        <v>192</v>
      </c>
      <c r="K36" s="60"/>
      <c r="L36" s="60">
        <v>0</v>
      </c>
      <c r="M36" s="60">
        <v>192</v>
      </c>
      <c r="N36" s="60">
        <f t="shared" si="3"/>
        <v>192</v>
      </c>
      <c r="O36" s="60">
        <f t="shared" si="3"/>
        <v>192</v>
      </c>
      <c r="P36" s="52"/>
    </row>
    <row r="37" spans="1:16" s="49" customFormat="1" x14ac:dyDescent="0.25">
      <c r="A37" s="58">
        <v>44271</v>
      </c>
      <c r="B37" s="19" t="s">
        <v>173</v>
      </c>
      <c r="C37" s="12" t="s">
        <v>174</v>
      </c>
      <c r="D37" s="12" t="s">
        <v>84</v>
      </c>
      <c r="E37" s="12" t="s">
        <v>175</v>
      </c>
      <c r="F37" s="15">
        <v>14.68</v>
      </c>
      <c r="G37" s="62" t="s">
        <v>121</v>
      </c>
      <c r="H37" s="61">
        <v>44277</v>
      </c>
      <c r="I37" s="59" t="s">
        <v>176</v>
      </c>
      <c r="J37" s="82">
        <v>12</v>
      </c>
      <c r="K37" s="60"/>
      <c r="L37" s="60">
        <v>0</v>
      </c>
      <c r="M37" s="60">
        <v>12</v>
      </c>
      <c r="N37" s="60">
        <f t="shared" si="3"/>
        <v>12</v>
      </c>
      <c r="O37" s="60">
        <f t="shared" si="3"/>
        <v>12</v>
      </c>
      <c r="P37" s="52"/>
    </row>
    <row r="38" spans="1:16" s="49" customFormat="1" x14ac:dyDescent="0.25">
      <c r="A38" s="58">
        <v>44280</v>
      </c>
      <c r="B38" s="19" t="s">
        <v>177</v>
      </c>
      <c r="C38" s="12" t="s">
        <v>178</v>
      </c>
      <c r="D38" s="12" t="s">
        <v>84</v>
      </c>
      <c r="E38" s="12" t="s">
        <v>179</v>
      </c>
      <c r="F38" s="15">
        <v>95.16</v>
      </c>
      <c r="G38" s="62" t="s">
        <v>121</v>
      </c>
      <c r="H38" s="61">
        <v>44280</v>
      </c>
      <c r="I38" s="59" t="s">
        <v>180</v>
      </c>
      <c r="J38" s="82">
        <v>78</v>
      </c>
      <c r="K38" s="60"/>
      <c r="L38" s="60">
        <v>0</v>
      </c>
      <c r="M38" s="60">
        <v>78</v>
      </c>
      <c r="N38" s="41">
        <f t="shared" si="3"/>
        <v>78</v>
      </c>
      <c r="O38" s="60">
        <f t="shared" si="3"/>
        <v>78</v>
      </c>
      <c r="P38" s="52"/>
    </row>
    <row r="39" spans="1:16" s="49" customFormat="1" x14ac:dyDescent="0.25">
      <c r="A39" s="58">
        <v>44281</v>
      </c>
      <c r="B39" s="19" t="s">
        <v>181</v>
      </c>
      <c r="C39" s="12" t="s">
        <v>182</v>
      </c>
      <c r="D39" s="12" t="s">
        <v>84</v>
      </c>
      <c r="E39" s="12" t="s">
        <v>183</v>
      </c>
      <c r="F39" s="15">
        <v>464.82</v>
      </c>
      <c r="G39" s="62" t="s">
        <v>121</v>
      </c>
      <c r="H39" s="61">
        <v>44285</v>
      </c>
      <c r="I39" s="59" t="s">
        <v>184</v>
      </c>
      <c r="J39" s="82">
        <v>381</v>
      </c>
      <c r="K39" s="60"/>
      <c r="L39" s="60">
        <v>0</v>
      </c>
      <c r="M39" s="60">
        <v>381</v>
      </c>
      <c r="N39" s="60">
        <f t="shared" si="3"/>
        <v>381</v>
      </c>
      <c r="O39" s="60">
        <f t="shared" si="3"/>
        <v>381</v>
      </c>
      <c r="P39" s="52"/>
    </row>
    <row r="40" spans="1:16" s="49" customFormat="1" x14ac:dyDescent="0.25">
      <c r="A40" s="58">
        <v>44293</v>
      </c>
      <c r="B40" s="19" t="s">
        <v>185</v>
      </c>
      <c r="C40" s="12" t="s">
        <v>186</v>
      </c>
      <c r="D40" s="12" t="s">
        <v>84</v>
      </c>
      <c r="E40" s="12" t="s">
        <v>187</v>
      </c>
      <c r="F40" s="15">
        <v>95.16</v>
      </c>
      <c r="G40" s="62" t="s">
        <v>121</v>
      </c>
      <c r="H40" s="61">
        <v>44294</v>
      </c>
      <c r="I40" s="59" t="s">
        <v>188</v>
      </c>
      <c r="J40" s="82">
        <v>78</v>
      </c>
      <c r="K40" s="60"/>
      <c r="L40" s="60">
        <v>0</v>
      </c>
      <c r="M40" s="60">
        <v>0</v>
      </c>
      <c r="N40" s="60">
        <f>M40</f>
        <v>0</v>
      </c>
      <c r="O40" s="60">
        <f>N40</f>
        <v>0</v>
      </c>
      <c r="P40" s="52"/>
    </row>
    <row r="41" spans="1:16" s="49" customFormat="1" x14ac:dyDescent="0.25">
      <c r="A41" s="29">
        <v>44298</v>
      </c>
      <c r="B41" s="30" t="s">
        <v>189</v>
      </c>
      <c r="C41" s="30" t="s">
        <v>190</v>
      </c>
      <c r="D41" s="30" t="s">
        <v>84</v>
      </c>
      <c r="E41" s="30" t="s">
        <v>191</v>
      </c>
      <c r="F41" s="31">
        <v>540.46</v>
      </c>
      <c r="G41" s="62" t="s">
        <v>121</v>
      </c>
      <c r="H41" s="40">
        <v>44299</v>
      </c>
      <c r="I41" s="33" t="s">
        <v>192</v>
      </c>
      <c r="J41" s="82">
        <v>443</v>
      </c>
      <c r="K41" s="60"/>
      <c r="L41" s="60">
        <v>0</v>
      </c>
      <c r="M41" s="60">
        <v>443</v>
      </c>
      <c r="N41" s="60">
        <f>M41</f>
        <v>443</v>
      </c>
      <c r="O41" s="60">
        <f>M41</f>
        <v>443</v>
      </c>
      <c r="P41" s="52"/>
    </row>
    <row r="42" spans="1:16" s="49" customFormat="1" x14ac:dyDescent="0.25">
      <c r="A42" s="29">
        <v>44298</v>
      </c>
      <c r="B42" s="30" t="s">
        <v>193</v>
      </c>
      <c r="C42" s="30" t="s">
        <v>194</v>
      </c>
      <c r="D42" s="30" t="s">
        <v>84</v>
      </c>
      <c r="E42" s="30" t="s">
        <v>195</v>
      </c>
      <c r="F42" s="31">
        <v>14.64</v>
      </c>
      <c r="G42" s="62" t="s">
        <v>121</v>
      </c>
      <c r="H42" s="40">
        <v>44299</v>
      </c>
      <c r="I42" s="33" t="s">
        <v>196</v>
      </c>
      <c r="J42" s="83">
        <v>12</v>
      </c>
      <c r="K42" s="60"/>
      <c r="L42" s="60">
        <v>0</v>
      </c>
      <c r="M42" s="60">
        <v>12</v>
      </c>
      <c r="N42" s="60">
        <f>M42</f>
        <v>12</v>
      </c>
      <c r="O42" s="60">
        <f>N42</f>
        <v>12</v>
      </c>
      <c r="P42" s="52"/>
    </row>
    <row r="43" spans="1:16" s="49" customFormat="1" x14ac:dyDescent="0.25">
      <c r="A43" s="29">
        <v>44313</v>
      </c>
      <c r="B43" s="30" t="s">
        <v>197</v>
      </c>
      <c r="C43" s="30" t="s">
        <v>198</v>
      </c>
      <c r="D43" s="30" t="s">
        <v>84</v>
      </c>
      <c r="E43" s="32" t="s">
        <v>199</v>
      </c>
      <c r="F43" s="35">
        <v>24400</v>
      </c>
      <c r="G43" s="62" t="s">
        <v>121</v>
      </c>
      <c r="H43" s="40">
        <v>44314</v>
      </c>
      <c r="I43" s="33" t="s">
        <v>200</v>
      </c>
      <c r="J43" s="82">
        <v>20000</v>
      </c>
      <c r="K43" s="34" t="s">
        <v>201</v>
      </c>
      <c r="L43" s="60">
        <v>0</v>
      </c>
      <c r="M43" s="60">
        <f>78+192+75+114+78</f>
        <v>537</v>
      </c>
      <c r="N43" s="60">
        <f>M43+897+2329+1652</f>
        <v>5415</v>
      </c>
      <c r="O43" s="60">
        <f>N43+118+1319+4866.65</f>
        <v>11718.65</v>
      </c>
      <c r="P43" s="52"/>
    </row>
    <row r="44" spans="1:16" s="49" customFormat="1" ht="22.5" x14ac:dyDescent="0.25">
      <c r="A44" s="58">
        <v>44230</v>
      </c>
      <c r="B44" s="19" t="s">
        <v>202</v>
      </c>
      <c r="C44" s="12" t="s">
        <v>203</v>
      </c>
      <c r="D44" s="12" t="s">
        <v>84</v>
      </c>
      <c r="E44" s="12" t="s">
        <v>204</v>
      </c>
      <c r="F44" s="15">
        <v>31574.82</v>
      </c>
      <c r="G44" s="62" t="s">
        <v>29</v>
      </c>
      <c r="H44" s="61">
        <v>44230</v>
      </c>
      <c r="I44" s="59" t="s">
        <v>205</v>
      </c>
      <c r="J44" s="63">
        <v>25881</v>
      </c>
      <c r="K44" s="60" t="s">
        <v>206</v>
      </c>
      <c r="L44" s="60">
        <v>8495.8799999999992</v>
      </c>
      <c r="M44" s="60">
        <f>L44+1075.5</f>
        <v>9571.3799999999992</v>
      </c>
      <c r="N44" s="60">
        <f>M44+936</f>
        <v>10507.38</v>
      </c>
      <c r="O44" s="60">
        <f>N44+3000</f>
        <v>13507.38</v>
      </c>
      <c r="P44" s="52"/>
    </row>
    <row r="45" spans="1:16" s="49" customFormat="1" ht="21.75" customHeight="1" x14ac:dyDescent="0.25">
      <c r="A45" s="58">
        <v>44211</v>
      </c>
      <c r="B45" s="19" t="s">
        <v>207</v>
      </c>
      <c r="C45" s="12" t="s">
        <v>208</v>
      </c>
      <c r="D45" s="12" t="s">
        <v>84</v>
      </c>
      <c r="E45" s="12" t="s">
        <v>209</v>
      </c>
      <c r="F45" s="15">
        <v>1281</v>
      </c>
      <c r="G45" s="26" t="s">
        <v>210</v>
      </c>
      <c r="H45" s="61">
        <v>44230</v>
      </c>
      <c r="I45" s="59" t="s">
        <v>211</v>
      </c>
      <c r="J45" s="63">
        <v>1050</v>
      </c>
      <c r="K45" s="60"/>
      <c r="L45" s="60">
        <v>0</v>
      </c>
      <c r="M45" s="60">
        <f>J45</f>
        <v>1050</v>
      </c>
      <c r="N45" s="60">
        <f>M45</f>
        <v>1050</v>
      </c>
      <c r="O45" s="60">
        <f>N45</f>
        <v>1050</v>
      </c>
      <c r="P45" s="52"/>
    </row>
    <row r="46" spans="1:16" s="49" customFormat="1" x14ac:dyDescent="0.25">
      <c r="A46" s="58">
        <v>44228</v>
      </c>
      <c r="B46" s="19" t="s">
        <v>212</v>
      </c>
      <c r="C46" s="12" t="s">
        <v>213</v>
      </c>
      <c r="D46" s="12" t="s">
        <v>84</v>
      </c>
      <c r="E46" s="12" t="s">
        <v>214</v>
      </c>
      <c r="F46" s="63">
        <v>3995.5</v>
      </c>
      <c r="G46" s="62" t="s">
        <v>215</v>
      </c>
      <c r="H46" s="61">
        <v>44230</v>
      </c>
      <c r="I46" s="59" t="s">
        <v>216</v>
      </c>
      <c r="J46" s="63">
        <v>3275</v>
      </c>
      <c r="K46" s="60"/>
      <c r="L46" s="60">
        <v>1310</v>
      </c>
      <c r="M46" s="60">
        <f>L46</f>
        <v>1310</v>
      </c>
      <c r="N46" s="60">
        <f>M46</f>
        <v>1310</v>
      </c>
      <c r="O46" s="60">
        <f>N46+1965</f>
        <v>3275</v>
      </c>
      <c r="P46" s="52"/>
    </row>
    <row r="47" spans="1:16" s="49" customFormat="1" x14ac:dyDescent="0.25">
      <c r="A47" s="58">
        <v>44230</v>
      </c>
      <c r="B47" s="19" t="s">
        <v>217</v>
      </c>
      <c r="C47" s="12" t="s">
        <v>218</v>
      </c>
      <c r="D47" s="12" t="s">
        <v>84</v>
      </c>
      <c r="E47" s="12" t="s">
        <v>219</v>
      </c>
      <c r="F47" s="63">
        <v>1509.15</v>
      </c>
      <c r="G47" s="62" t="s">
        <v>220</v>
      </c>
      <c r="H47" s="61">
        <v>44230</v>
      </c>
      <c r="I47" s="59" t="s">
        <v>221</v>
      </c>
      <c r="J47" s="63">
        <v>1237</v>
      </c>
      <c r="K47" s="60"/>
      <c r="L47" s="60">
        <v>1237</v>
      </c>
      <c r="M47" s="60">
        <f>L47</f>
        <v>1237</v>
      </c>
      <c r="N47" s="60">
        <f>M47</f>
        <v>1237</v>
      </c>
      <c r="O47" s="60">
        <f>N47</f>
        <v>1237</v>
      </c>
      <c r="P47" s="52"/>
    </row>
    <row r="48" spans="1:16" s="49" customFormat="1" ht="14.45" customHeight="1" x14ac:dyDescent="0.25">
      <c r="A48" s="58">
        <v>44231</v>
      </c>
      <c r="B48" s="19" t="s">
        <v>222</v>
      </c>
      <c r="C48" s="12" t="s">
        <v>223</v>
      </c>
      <c r="D48" s="12" t="s">
        <v>84</v>
      </c>
      <c r="E48" s="12" t="s">
        <v>224</v>
      </c>
      <c r="F48" s="63">
        <v>13908</v>
      </c>
      <c r="G48" s="62" t="s">
        <v>225</v>
      </c>
      <c r="H48" s="61">
        <v>44231</v>
      </c>
      <c r="I48" s="59" t="s">
        <v>226</v>
      </c>
      <c r="J48" s="63">
        <v>11400</v>
      </c>
      <c r="K48" s="60" t="s">
        <v>206</v>
      </c>
      <c r="L48" s="60">
        <v>2850</v>
      </c>
      <c r="M48" s="60">
        <v>2850</v>
      </c>
      <c r="N48" s="60">
        <f>M48</f>
        <v>2850</v>
      </c>
      <c r="O48" s="60">
        <f>N48</f>
        <v>2850</v>
      </c>
      <c r="P48" s="52"/>
    </row>
    <row r="49" spans="1:16" s="49" customFormat="1" x14ac:dyDescent="0.25">
      <c r="A49" s="58">
        <v>44231</v>
      </c>
      <c r="B49" s="19" t="s">
        <v>227</v>
      </c>
      <c r="C49" s="12" t="s">
        <v>228</v>
      </c>
      <c r="D49" s="12" t="s">
        <v>84</v>
      </c>
      <c r="E49" s="12" t="s">
        <v>229</v>
      </c>
      <c r="F49" s="15">
        <v>24400</v>
      </c>
      <c r="G49" s="62" t="s">
        <v>34</v>
      </c>
      <c r="H49" s="61">
        <v>44232</v>
      </c>
      <c r="I49" s="59" t="s">
        <v>230</v>
      </c>
      <c r="J49" s="63">
        <v>20000</v>
      </c>
      <c r="K49" s="60" t="s">
        <v>107</v>
      </c>
      <c r="L49" s="60">
        <v>0</v>
      </c>
      <c r="M49" s="60">
        <f>L49+3104.89</f>
        <v>3104.89</v>
      </c>
      <c r="N49" s="60">
        <f>M49+125.3+979.2+108.74+39.24</f>
        <v>4357.37</v>
      </c>
      <c r="O49" s="60">
        <f>N49</f>
        <v>4357.37</v>
      </c>
      <c r="P49" s="39"/>
    </row>
    <row r="50" spans="1:16" s="49" customFormat="1" ht="24" customHeight="1" x14ac:dyDescent="0.25">
      <c r="A50" s="58">
        <v>44232</v>
      </c>
      <c r="B50" s="19" t="s">
        <v>231</v>
      </c>
      <c r="C50" s="12" t="s">
        <v>232</v>
      </c>
      <c r="D50" s="12" t="s">
        <v>84</v>
      </c>
      <c r="E50" s="12" t="s">
        <v>233</v>
      </c>
      <c r="F50" s="15">
        <v>14932.8</v>
      </c>
      <c r="G50" s="62" t="s">
        <v>234</v>
      </c>
      <c r="H50" s="61">
        <v>44232</v>
      </c>
      <c r="I50" s="59" t="s">
        <v>235</v>
      </c>
      <c r="J50" s="63">
        <v>12240</v>
      </c>
      <c r="K50" s="60" t="s">
        <v>206</v>
      </c>
      <c r="L50" s="60">
        <v>1020</v>
      </c>
      <c r="M50" s="60">
        <f>L50+1020</f>
        <v>2040</v>
      </c>
      <c r="N50" s="60">
        <f>M50+1020</f>
        <v>3060</v>
      </c>
      <c r="O50" s="60">
        <f>N50+1020</f>
        <v>4080</v>
      </c>
      <c r="P50" s="52"/>
    </row>
    <row r="51" spans="1:16" s="49" customFormat="1" x14ac:dyDescent="0.25">
      <c r="A51" s="58">
        <v>44237</v>
      </c>
      <c r="B51" s="19" t="s">
        <v>236</v>
      </c>
      <c r="C51" s="12" t="s">
        <v>237</v>
      </c>
      <c r="D51" s="12" t="s">
        <v>84</v>
      </c>
      <c r="E51" s="12" t="s">
        <v>238</v>
      </c>
      <c r="F51" s="15">
        <v>21960</v>
      </c>
      <c r="G51" s="26" t="s">
        <v>239</v>
      </c>
      <c r="H51" s="61">
        <v>44238</v>
      </c>
      <c r="I51" s="59" t="s">
        <v>240</v>
      </c>
      <c r="J51" s="63">
        <v>18000</v>
      </c>
      <c r="K51" s="50"/>
      <c r="L51" s="60">
        <v>0</v>
      </c>
      <c r="M51" s="60">
        <v>0</v>
      </c>
      <c r="N51" s="60">
        <v>0</v>
      </c>
      <c r="O51" s="60">
        <v>0</v>
      </c>
      <c r="P51" s="52"/>
    </row>
    <row r="52" spans="1:16" s="49" customFormat="1" x14ac:dyDescent="0.25">
      <c r="A52" s="58">
        <v>44225</v>
      </c>
      <c r="B52" s="19" t="s">
        <v>241</v>
      </c>
      <c r="C52" s="12" t="s">
        <v>242</v>
      </c>
      <c r="D52" s="12" t="s">
        <v>84</v>
      </c>
      <c r="E52" s="12" t="s">
        <v>243</v>
      </c>
      <c r="F52" s="15">
        <v>9760</v>
      </c>
      <c r="G52" s="26" t="s">
        <v>244</v>
      </c>
      <c r="H52" s="61">
        <v>44239</v>
      </c>
      <c r="I52" s="59" t="s">
        <v>245</v>
      </c>
      <c r="J52" s="63">
        <v>8000</v>
      </c>
      <c r="K52" s="60"/>
      <c r="L52" s="60">
        <v>0</v>
      </c>
      <c r="M52" s="60">
        <v>4000</v>
      </c>
      <c r="N52" s="60">
        <f>M52+4000</f>
        <v>8000</v>
      </c>
      <c r="O52" s="60">
        <f>N52</f>
        <v>8000</v>
      </c>
      <c r="P52" s="52"/>
    </row>
    <row r="53" spans="1:16" s="49" customFormat="1" x14ac:dyDescent="0.25">
      <c r="A53" s="58">
        <v>44238</v>
      </c>
      <c r="B53" s="19" t="s">
        <v>246</v>
      </c>
      <c r="C53" s="12" t="s">
        <v>247</v>
      </c>
      <c r="D53" s="12" t="s">
        <v>84</v>
      </c>
      <c r="E53" s="12" t="s">
        <v>248</v>
      </c>
      <c r="F53" s="15">
        <f>(166.43*22%)+166.43</f>
        <v>203.0446</v>
      </c>
      <c r="G53" s="62" t="s">
        <v>249</v>
      </c>
      <c r="H53" s="61">
        <v>44239</v>
      </c>
      <c r="I53" s="59" t="s">
        <v>250</v>
      </c>
      <c r="J53" s="63">
        <v>166.43</v>
      </c>
      <c r="K53" s="60" t="s">
        <v>251</v>
      </c>
      <c r="L53" s="60">
        <v>170.23</v>
      </c>
      <c r="M53" s="60">
        <v>170.23</v>
      </c>
      <c r="N53" s="60">
        <v>170.23</v>
      </c>
      <c r="O53" s="60">
        <v>170.23</v>
      </c>
      <c r="P53" s="52"/>
    </row>
    <row r="54" spans="1:16" s="49" customFormat="1" x14ac:dyDescent="0.25">
      <c r="A54" s="58">
        <v>44243</v>
      </c>
      <c r="B54" s="19" t="s">
        <v>252</v>
      </c>
      <c r="C54" s="12" t="s">
        <v>253</v>
      </c>
      <c r="D54" s="12" t="s">
        <v>84</v>
      </c>
      <c r="E54" s="12" t="s">
        <v>254</v>
      </c>
      <c r="F54" s="15">
        <v>183</v>
      </c>
      <c r="G54" s="26" t="s">
        <v>255</v>
      </c>
      <c r="H54" s="61">
        <v>44243</v>
      </c>
      <c r="I54" s="59" t="s">
        <v>256</v>
      </c>
      <c r="J54" s="63">
        <v>150</v>
      </c>
      <c r="K54" s="60"/>
      <c r="L54" s="60">
        <v>150</v>
      </c>
      <c r="M54" s="60">
        <v>150</v>
      </c>
      <c r="N54" s="60">
        <v>150</v>
      </c>
      <c r="O54" s="60">
        <v>150</v>
      </c>
      <c r="P54" s="52"/>
    </row>
    <row r="55" spans="1:16" s="49" customFormat="1" x14ac:dyDescent="0.25">
      <c r="A55" s="58">
        <v>44244</v>
      </c>
      <c r="B55" s="19" t="s">
        <v>257</v>
      </c>
      <c r="C55" s="12" t="s">
        <v>258</v>
      </c>
      <c r="D55" s="12" t="s">
        <v>84</v>
      </c>
      <c r="E55" s="12" t="s">
        <v>259</v>
      </c>
      <c r="F55" s="15">
        <v>7320</v>
      </c>
      <c r="G55" s="26" t="s">
        <v>260</v>
      </c>
      <c r="H55" s="61">
        <v>44243</v>
      </c>
      <c r="I55" s="59" t="s">
        <v>261</v>
      </c>
      <c r="J55" s="63">
        <v>6000</v>
      </c>
      <c r="K55" s="60"/>
      <c r="L55" s="60">
        <v>0</v>
      </c>
      <c r="M55" s="60">
        <v>507.31</v>
      </c>
      <c r="N55" s="60">
        <f>M55+353.41+388.23</f>
        <v>1248.95</v>
      </c>
      <c r="O55" s="60">
        <f>N55+415.01+486.89</f>
        <v>2150.85</v>
      </c>
      <c r="P55" s="52"/>
    </row>
    <row r="56" spans="1:16" s="49" customFormat="1" ht="22.5" x14ac:dyDescent="0.25">
      <c r="A56" s="58">
        <v>44246</v>
      </c>
      <c r="B56" s="19" t="s">
        <v>262</v>
      </c>
      <c r="C56" s="12" t="s">
        <v>263</v>
      </c>
      <c r="D56" s="12" t="s">
        <v>84</v>
      </c>
      <c r="E56" s="12" t="s">
        <v>608</v>
      </c>
      <c r="F56" s="15">
        <v>1359.88</v>
      </c>
      <c r="G56" s="62" t="s">
        <v>75</v>
      </c>
      <c r="H56" s="61">
        <v>44246</v>
      </c>
      <c r="I56" s="59" t="s">
        <v>264</v>
      </c>
      <c r="J56" s="63">
        <v>1126.5</v>
      </c>
      <c r="K56" s="26" t="s">
        <v>265</v>
      </c>
      <c r="L56" s="60">
        <v>0</v>
      </c>
      <c r="M56" s="60">
        <v>795.2</v>
      </c>
      <c r="N56" s="60">
        <f>M56</f>
        <v>795.2</v>
      </c>
      <c r="O56" s="60">
        <f>N56</f>
        <v>795.2</v>
      </c>
      <c r="P56" s="52"/>
    </row>
    <row r="57" spans="1:16" s="49" customFormat="1" ht="15.75" customHeight="1" x14ac:dyDescent="0.25">
      <c r="A57" s="58">
        <v>44249</v>
      </c>
      <c r="B57" s="19" t="s">
        <v>266</v>
      </c>
      <c r="C57" s="12" t="s">
        <v>267</v>
      </c>
      <c r="D57" s="12" t="s">
        <v>84</v>
      </c>
      <c r="E57" s="12" t="s">
        <v>268</v>
      </c>
      <c r="F57" s="15">
        <v>717.36</v>
      </c>
      <c r="G57" s="26" t="s">
        <v>269</v>
      </c>
      <c r="H57" s="61">
        <v>44249</v>
      </c>
      <c r="I57" s="59" t="s">
        <v>270</v>
      </c>
      <c r="J57" s="63">
        <v>588</v>
      </c>
      <c r="K57" s="60" t="s">
        <v>606</v>
      </c>
      <c r="L57" s="60">
        <v>0</v>
      </c>
      <c r="M57" s="60">
        <v>0</v>
      </c>
      <c r="N57" s="60">
        <v>0</v>
      </c>
      <c r="O57" s="60">
        <v>489</v>
      </c>
      <c r="P57" s="52"/>
    </row>
    <row r="58" spans="1:16" s="49" customFormat="1" ht="14.25" customHeight="1" x14ac:dyDescent="0.25">
      <c r="A58" s="58">
        <v>44249</v>
      </c>
      <c r="B58" s="19" t="s">
        <v>271</v>
      </c>
      <c r="C58" s="12" t="s">
        <v>272</v>
      </c>
      <c r="D58" s="12" t="s">
        <v>84</v>
      </c>
      <c r="E58" s="12" t="s">
        <v>273</v>
      </c>
      <c r="F58" s="15">
        <v>9813.6</v>
      </c>
      <c r="G58" s="26" t="s">
        <v>274</v>
      </c>
      <c r="H58" s="61">
        <v>44249</v>
      </c>
      <c r="I58" s="59" t="s">
        <v>275</v>
      </c>
      <c r="J58" s="63">
        <v>7880</v>
      </c>
      <c r="K58" s="60"/>
      <c r="L58" s="60">
        <v>0</v>
      </c>
      <c r="M58" s="60">
        <v>0</v>
      </c>
      <c r="N58" s="60">
        <f>7880-4000+875</f>
        <v>4755</v>
      </c>
      <c r="O58" s="60">
        <f>N58</f>
        <v>4755</v>
      </c>
      <c r="P58" s="52"/>
    </row>
    <row r="59" spans="1:16" s="49" customFormat="1" x14ac:dyDescent="0.25">
      <c r="A59" s="58">
        <v>44250</v>
      </c>
      <c r="B59" s="19" t="s">
        <v>276</v>
      </c>
      <c r="C59" s="12" t="s">
        <v>277</v>
      </c>
      <c r="D59" s="12" t="s">
        <v>84</v>
      </c>
      <c r="E59" s="12" t="s">
        <v>278</v>
      </c>
      <c r="F59" s="15">
        <v>1548.18</v>
      </c>
      <c r="G59" s="62" t="s">
        <v>29</v>
      </c>
      <c r="H59" s="61">
        <v>44250</v>
      </c>
      <c r="I59" s="59" t="s">
        <v>279</v>
      </c>
      <c r="J59" s="63">
        <v>1269</v>
      </c>
      <c r="K59" s="60"/>
      <c r="L59" s="60">
        <v>0</v>
      </c>
      <c r="M59" s="60">
        <f>J59</f>
        <v>1269</v>
      </c>
      <c r="N59" s="60">
        <f>M59</f>
        <v>1269</v>
      </c>
      <c r="O59" s="60">
        <f>N59</f>
        <v>1269</v>
      </c>
      <c r="P59" s="52"/>
    </row>
    <row r="60" spans="1:16" s="49" customFormat="1" ht="22.5" x14ac:dyDescent="0.25">
      <c r="A60" s="58">
        <v>44251</v>
      </c>
      <c r="B60" s="19" t="s">
        <v>280</v>
      </c>
      <c r="C60" s="12" t="s">
        <v>281</v>
      </c>
      <c r="D60" s="13" t="s">
        <v>84</v>
      </c>
      <c r="E60" s="13" t="s">
        <v>282</v>
      </c>
      <c r="F60" s="15">
        <v>242.78</v>
      </c>
      <c r="G60" s="62" t="s">
        <v>225</v>
      </c>
      <c r="H60" s="61">
        <v>44251</v>
      </c>
      <c r="I60" s="59" t="s">
        <v>283</v>
      </c>
      <c r="J60" s="63">
        <v>199</v>
      </c>
      <c r="K60" s="60"/>
      <c r="L60" s="60">
        <v>199</v>
      </c>
      <c r="M60" s="60">
        <v>199</v>
      </c>
      <c r="N60" s="60">
        <v>199</v>
      </c>
      <c r="O60" s="60">
        <v>199</v>
      </c>
      <c r="P60" s="52"/>
    </row>
    <row r="61" spans="1:16" s="49" customFormat="1" x14ac:dyDescent="0.25">
      <c r="A61" s="58">
        <v>44263</v>
      </c>
      <c r="B61" s="19" t="s">
        <v>284</v>
      </c>
      <c r="C61" s="12" t="s">
        <v>285</v>
      </c>
      <c r="D61" s="13" t="s">
        <v>84</v>
      </c>
      <c r="E61" s="13" t="s">
        <v>286</v>
      </c>
      <c r="F61" s="15">
        <v>14999.9</v>
      </c>
      <c r="G61" s="26" t="s">
        <v>287</v>
      </c>
      <c r="H61" s="61">
        <v>44263</v>
      </c>
      <c r="I61" s="59" t="s">
        <v>288</v>
      </c>
      <c r="J61" s="63">
        <v>12295</v>
      </c>
      <c r="K61" s="60"/>
      <c r="L61" s="60">
        <v>0</v>
      </c>
      <c r="M61" s="60">
        <v>6147.5</v>
      </c>
      <c r="N61" s="60">
        <f>M61+6147.5</f>
        <v>12295</v>
      </c>
      <c r="O61" s="60">
        <f>N61</f>
        <v>12295</v>
      </c>
      <c r="P61" s="52"/>
    </row>
    <row r="62" spans="1:16" s="49" customFormat="1" ht="22.5" x14ac:dyDescent="0.25">
      <c r="A62" s="58">
        <v>44273</v>
      </c>
      <c r="B62" s="19" t="s">
        <v>289</v>
      </c>
      <c r="C62" s="12" t="s">
        <v>290</v>
      </c>
      <c r="D62" s="13" t="s">
        <v>84</v>
      </c>
      <c r="E62" s="13" t="s">
        <v>291</v>
      </c>
      <c r="F62" s="15">
        <v>20740</v>
      </c>
      <c r="G62" s="26" t="s">
        <v>292</v>
      </c>
      <c r="H62" s="61">
        <v>44273</v>
      </c>
      <c r="I62" s="59" t="s">
        <v>293</v>
      </c>
      <c r="J62" s="63">
        <v>17000</v>
      </c>
      <c r="K62" s="60"/>
      <c r="L62" s="60">
        <f>(426.8+243+676.57)</f>
        <v>1346.37</v>
      </c>
      <c r="M62" s="60">
        <f>L62+400+690+1197.19+810</f>
        <v>4443.5599999999995</v>
      </c>
      <c r="N62" s="60">
        <f>M62+692.88+2050.23+400+400+700.06+1138.16</f>
        <v>9824.89</v>
      </c>
      <c r="O62" s="60">
        <f>N62+697.65+400+1180.44</f>
        <v>12102.98</v>
      </c>
      <c r="P62" s="52"/>
    </row>
    <row r="63" spans="1:16" s="49" customFormat="1" ht="15" customHeight="1" x14ac:dyDescent="0.25">
      <c r="A63" s="58">
        <v>44273</v>
      </c>
      <c r="B63" s="19" t="s">
        <v>294</v>
      </c>
      <c r="C63" s="12" t="s">
        <v>295</v>
      </c>
      <c r="D63" s="13" t="s">
        <v>84</v>
      </c>
      <c r="E63" s="13" t="s">
        <v>296</v>
      </c>
      <c r="F63" s="15">
        <v>2147.1999999999998</v>
      </c>
      <c r="G63" s="13" t="s">
        <v>297</v>
      </c>
      <c r="H63" s="61">
        <v>44273</v>
      </c>
      <c r="I63" s="59" t="s">
        <v>298</v>
      </c>
      <c r="J63" s="63">
        <v>1760</v>
      </c>
      <c r="K63" s="60"/>
      <c r="L63" s="60">
        <v>0</v>
      </c>
      <c r="M63" s="60">
        <v>1760</v>
      </c>
      <c r="N63" s="60">
        <f t="shared" ref="N63:O65" si="4">M63</f>
        <v>1760</v>
      </c>
      <c r="O63" s="60">
        <f t="shared" si="4"/>
        <v>1760</v>
      </c>
      <c r="P63" s="52"/>
    </row>
    <row r="64" spans="1:16" s="49" customFormat="1" ht="24.75" customHeight="1" x14ac:dyDescent="0.25">
      <c r="A64" s="58">
        <v>44273</v>
      </c>
      <c r="B64" s="13" t="s">
        <v>299</v>
      </c>
      <c r="C64" s="12" t="s">
        <v>300</v>
      </c>
      <c r="D64" s="13" t="s">
        <v>84</v>
      </c>
      <c r="E64" s="13" t="s">
        <v>301</v>
      </c>
      <c r="F64" s="15">
        <v>1573.8</v>
      </c>
      <c r="G64" s="13" t="s">
        <v>297</v>
      </c>
      <c r="H64" s="61">
        <v>44273</v>
      </c>
      <c r="I64" s="59" t="s">
        <v>302</v>
      </c>
      <c r="J64" s="63">
        <v>1290</v>
      </c>
      <c r="K64" s="60"/>
      <c r="L64" s="60">
        <v>0</v>
      </c>
      <c r="M64" s="60">
        <f>J64</f>
        <v>1290</v>
      </c>
      <c r="N64" s="60">
        <f t="shared" si="4"/>
        <v>1290</v>
      </c>
      <c r="O64" s="60">
        <f t="shared" si="4"/>
        <v>1290</v>
      </c>
      <c r="P64" s="52"/>
    </row>
    <row r="65" spans="1:16" s="49" customFormat="1" x14ac:dyDescent="0.25">
      <c r="A65" s="58">
        <v>44279</v>
      </c>
      <c r="B65" s="19" t="s">
        <v>303</v>
      </c>
      <c r="C65" s="12" t="s">
        <v>304</v>
      </c>
      <c r="D65" s="13" t="s">
        <v>84</v>
      </c>
      <c r="E65" s="13" t="s">
        <v>305</v>
      </c>
      <c r="F65" s="15">
        <v>1464</v>
      </c>
      <c r="G65" s="13" t="s">
        <v>306</v>
      </c>
      <c r="H65" s="61">
        <v>44285</v>
      </c>
      <c r="I65" s="59" t="s">
        <v>307</v>
      </c>
      <c r="J65" s="63">
        <v>1200</v>
      </c>
      <c r="K65" s="60"/>
      <c r="L65" s="60">
        <v>0</v>
      </c>
      <c r="M65" s="60">
        <f>J65</f>
        <v>1200</v>
      </c>
      <c r="N65" s="60">
        <f t="shared" si="4"/>
        <v>1200</v>
      </c>
      <c r="O65" s="60">
        <f t="shared" si="4"/>
        <v>1200</v>
      </c>
      <c r="P65" s="52"/>
    </row>
    <row r="66" spans="1:16" s="49" customFormat="1" ht="22.5" x14ac:dyDescent="0.25">
      <c r="A66" s="58">
        <v>44293</v>
      </c>
      <c r="B66" s="19" t="s">
        <v>308</v>
      </c>
      <c r="C66" s="19" t="s">
        <v>309</v>
      </c>
      <c r="D66" s="13" t="s">
        <v>84</v>
      </c>
      <c r="E66" s="13" t="s">
        <v>310</v>
      </c>
      <c r="F66" s="15">
        <v>39040</v>
      </c>
      <c r="G66" s="26" t="s">
        <v>311</v>
      </c>
      <c r="H66" s="61">
        <v>44294</v>
      </c>
      <c r="I66" s="59" t="s">
        <v>312</v>
      </c>
      <c r="J66" s="63">
        <v>22000</v>
      </c>
      <c r="K66" s="60" t="s">
        <v>107</v>
      </c>
      <c r="L66" s="60">
        <v>0</v>
      </c>
      <c r="M66" s="60">
        <v>134.22</v>
      </c>
      <c r="N66" s="60">
        <f>M66+2693.38+1047.42</f>
        <v>3875.02</v>
      </c>
      <c r="O66" s="60">
        <f>N66</f>
        <v>3875.02</v>
      </c>
      <c r="P66" s="52"/>
    </row>
    <row r="67" spans="1:16" s="49" customFormat="1" x14ac:dyDescent="0.25">
      <c r="A67" s="58">
        <v>44294</v>
      </c>
      <c r="B67" s="19" t="s">
        <v>313</v>
      </c>
      <c r="C67" s="12" t="s">
        <v>314</v>
      </c>
      <c r="D67" s="13" t="s">
        <v>84</v>
      </c>
      <c r="E67" s="13" t="s">
        <v>315</v>
      </c>
      <c r="F67" s="57">
        <v>513.25</v>
      </c>
      <c r="G67" s="26" t="s">
        <v>316</v>
      </c>
      <c r="H67" s="61">
        <v>44294</v>
      </c>
      <c r="I67" s="59" t="s">
        <v>317</v>
      </c>
      <c r="J67" s="63">
        <f>513.25/1.22</f>
        <v>420.69672131147541</v>
      </c>
      <c r="K67" s="60" t="s">
        <v>606</v>
      </c>
      <c r="L67" s="60">
        <v>0</v>
      </c>
      <c r="M67" s="60">
        <v>417.8</v>
      </c>
      <c r="N67" s="60">
        <f>M67</f>
        <v>417.8</v>
      </c>
      <c r="O67" s="60">
        <f>N67</f>
        <v>417.8</v>
      </c>
      <c r="P67" s="52"/>
    </row>
    <row r="68" spans="1:16" s="49" customFormat="1" x14ac:dyDescent="0.25">
      <c r="A68" s="58">
        <v>44295</v>
      </c>
      <c r="B68" s="13" t="s">
        <v>318</v>
      </c>
      <c r="C68" s="12" t="s">
        <v>319</v>
      </c>
      <c r="D68" s="13" t="s">
        <v>84</v>
      </c>
      <c r="E68" s="58" t="s">
        <v>320</v>
      </c>
      <c r="F68" s="57">
        <v>158.6</v>
      </c>
      <c r="G68" s="58" t="s">
        <v>24</v>
      </c>
      <c r="H68" s="61">
        <v>44295</v>
      </c>
      <c r="I68" s="59" t="s">
        <v>321</v>
      </c>
      <c r="J68" s="63">
        <v>130</v>
      </c>
      <c r="K68" s="58"/>
      <c r="L68" s="60">
        <v>0</v>
      </c>
      <c r="M68" s="60">
        <v>65</v>
      </c>
      <c r="N68" s="60">
        <f>M68</f>
        <v>65</v>
      </c>
      <c r="O68" s="60">
        <f>N68</f>
        <v>65</v>
      </c>
      <c r="P68" s="52"/>
    </row>
    <row r="69" spans="1:16" s="49" customFormat="1" x14ac:dyDescent="0.25">
      <c r="A69" s="42">
        <v>44296</v>
      </c>
      <c r="B69" s="43" t="s">
        <v>322</v>
      </c>
      <c r="C69" s="79" t="s">
        <v>323</v>
      </c>
      <c r="D69" s="13" t="s">
        <v>84</v>
      </c>
      <c r="E69" s="42" t="s">
        <v>324</v>
      </c>
      <c r="F69" s="44">
        <v>610</v>
      </c>
      <c r="G69" s="42" t="s">
        <v>325</v>
      </c>
      <c r="H69" s="45">
        <v>44300</v>
      </c>
      <c r="I69" s="46" t="s">
        <v>326</v>
      </c>
      <c r="J69" s="47">
        <v>500</v>
      </c>
      <c r="K69" s="42"/>
      <c r="L69" s="60">
        <v>0</v>
      </c>
      <c r="M69" s="60">
        <v>500</v>
      </c>
      <c r="N69" s="60">
        <f>M69</f>
        <v>500</v>
      </c>
      <c r="O69" s="60">
        <f>N69</f>
        <v>500</v>
      </c>
      <c r="P69" s="52"/>
    </row>
    <row r="70" spans="1:16" s="49" customFormat="1" ht="15" customHeight="1" x14ac:dyDescent="0.25">
      <c r="A70" s="29">
        <v>44305</v>
      </c>
      <c r="B70" s="30" t="s">
        <v>327</v>
      </c>
      <c r="C70" s="30" t="s">
        <v>328</v>
      </c>
      <c r="D70" s="30" t="s">
        <v>84</v>
      </c>
      <c r="E70" s="32" t="s">
        <v>329</v>
      </c>
      <c r="F70" s="36">
        <v>45000</v>
      </c>
      <c r="G70" s="32" t="s">
        <v>330</v>
      </c>
      <c r="H70" s="40">
        <v>44306</v>
      </c>
      <c r="I70" s="33" t="s">
        <v>331</v>
      </c>
      <c r="J70" s="36">
        <v>36885.25</v>
      </c>
      <c r="K70" s="32"/>
      <c r="L70" s="60">
        <v>0</v>
      </c>
      <c r="M70" s="60">
        <v>7377.17</v>
      </c>
      <c r="N70" s="60">
        <f>M70+9836</f>
        <v>17213.169999999998</v>
      </c>
      <c r="O70" s="36">
        <f>N70</f>
        <v>17213.169999999998</v>
      </c>
      <c r="P70" s="52"/>
    </row>
    <row r="71" spans="1:16" s="49" customFormat="1" x14ac:dyDescent="0.25">
      <c r="A71" s="29">
        <v>44305</v>
      </c>
      <c r="B71" s="30" t="s">
        <v>332</v>
      </c>
      <c r="C71" s="30" t="s">
        <v>333</v>
      </c>
      <c r="D71" s="30" t="s">
        <v>84</v>
      </c>
      <c r="E71" s="32" t="s">
        <v>334</v>
      </c>
      <c r="F71" s="36">
        <v>31200</v>
      </c>
      <c r="G71" s="32" t="s">
        <v>335</v>
      </c>
      <c r="H71" s="40">
        <v>44306</v>
      </c>
      <c r="I71" s="33" t="s">
        <v>336</v>
      </c>
      <c r="J71" s="36">
        <v>30000</v>
      </c>
      <c r="K71" s="37"/>
      <c r="L71" s="60">
        <v>0</v>
      </c>
      <c r="M71" s="60">
        <v>4682</v>
      </c>
      <c r="N71" s="60">
        <f>M71</f>
        <v>4682</v>
      </c>
      <c r="O71" s="60">
        <f>N71+18722</f>
        <v>23404</v>
      </c>
      <c r="P71" s="52"/>
    </row>
    <row r="72" spans="1:16" s="49" customFormat="1" x14ac:dyDescent="0.25">
      <c r="A72" s="29">
        <v>44306</v>
      </c>
      <c r="B72" s="30" t="s">
        <v>337</v>
      </c>
      <c r="C72" s="30" t="s">
        <v>338</v>
      </c>
      <c r="D72" s="30" t="s">
        <v>84</v>
      </c>
      <c r="E72" s="30" t="s">
        <v>339</v>
      </c>
      <c r="F72" s="36">
        <v>31200</v>
      </c>
      <c r="G72" s="32" t="s">
        <v>340</v>
      </c>
      <c r="H72" s="40">
        <v>44306</v>
      </c>
      <c r="I72" s="33" t="s">
        <v>341</v>
      </c>
      <c r="J72" s="36">
        <f>F72</f>
        <v>31200</v>
      </c>
      <c r="K72" s="34"/>
      <c r="L72" s="60">
        <v>0</v>
      </c>
      <c r="M72" s="60">
        <v>9360</v>
      </c>
      <c r="N72" s="60">
        <f>M72+12480</f>
        <v>21840</v>
      </c>
      <c r="O72" s="60">
        <f>N72+9360</f>
        <v>31200</v>
      </c>
      <c r="P72" s="52"/>
    </row>
    <row r="73" spans="1:16" s="49" customFormat="1" x14ac:dyDescent="0.25">
      <c r="A73" s="29">
        <v>44309</v>
      </c>
      <c r="B73" s="32" t="s">
        <v>342</v>
      </c>
      <c r="C73" s="30" t="s">
        <v>343</v>
      </c>
      <c r="D73" s="32" t="s">
        <v>84</v>
      </c>
      <c r="E73" s="32" t="s">
        <v>344</v>
      </c>
      <c r="F73" s="36">
        <v>9060.94</v>
      </c>
      <c r="G73" s="62" t="s">
        <v>29</v>
      </c>
      <c r="H73" s="40">
        <v>44310</v>
      </c>
      <c r="I73" s="33" t="s">
        <v>345</v>
      </c>
      <c r="J73" s="36">
        <v>7427</v>
      </c>
      <c r="K73" s="34"/>
      <c r="L73" s="60">
        <v>0</v>
      </c>
      <c r="M73" s="60">
        <f>J73</f>
        <v>7427</v>
      </c>
      <c r="N73" s="60">
        <f>M73</f>
        <v>7427</v>
      </c>
      <c r="O73" s="60">
        <f>N73</f>
        <v>7427</v>
      </c>
      <c r="P73" s="52"/>
    </row>
    <row r="74" spans="1:16" s="49" customFormat="1" x14ac:dyDescent="0.25">
      <c r="A74" s="58">
        <v>44323</v>
      </c>
      <c r="B74" s="58" t="s">
        <v>346</v>
      </c>
      <c r="C74" s="30" t="s">
        <v>347</v>
      </c>
      <c r="D74" s="58" t="s">
        <v>84</v>
      </c>
      <c r="E74" s="58" t="s">
        <v>348</v>
      </c>
      <c r="F74" s="57">
        <v>2500</v>
      </c>
      <c r="G74" s="62" t="s">
        <v>75</v>
      </c>
      <c r="H74" s="61"/>
      <c r="I74" s="59"/>
      <c r="J74" s="63"/>
      <c r="K74" s="60"/>
      <c r="L74" s="60"/>
      <c r="M74" s="60"/>
      <c r="N74" s="60"/>
      <c r="O74" s="60"/>
      <c r="P74" s="52"/>
    </row>
    <row r="75" spans="1:16" s="49" customFormat="1" x14ac:dyDescent="0.25">
      <c r="A75" s="58"/>
      <c r="B75" s="58"/>
      <c r="C75" s="79"/>
      <c r="D75" s="58" t="s">
        <v>17</v>
      </c>
      <c r="E75" s="58" t="s">
        <v>349</v>
      </c>
      <c r="F75" s="57">
        <v>264.2</v>
      </c>
      <c r="G75" s="62" t="s">
        <v>75</v>
      </c>
      <c r="H75" s="61">
        <v>44379</v>
      </c>
      <c r="I75" s="59" t="s">
        <v>350</v>
      </c>
      <c r="J75" s="63">
        <v>225.3</v>
      </c>
      <c r="K75" s="60"/>
      <c r="L75" s="60">
        <v>0</v>
      </c>
      <c r="M75" s="60">
        <v>0</v>
      </c>
      <c r="N75" s="60">
        <v>0</v>
      </c>
      <c r="O75" s="60">
        <v>0</v>
      </c>
      <c r="P75" s="52"/>
    </row>
    <row r="76" spans="1:16" s="49" customFormat="1" x14ac:dyDescent="0.25">
      <c r="A76" s="58">
        <v>44323</v>
      </c>
      <c r="B76" s="19" t="s">
        <v>351</v>
      </c>
      <c r="C76" s="12" t="s">
        <v>352</v>
      </c>
      <c r="D76" s="13" t="s">
        <v>84</v>
      </c>
      <c r="E76" s="58" t="s">
        <v>353</v>
      </c>
      <c r="F76" s="57">
        <v>366</v>
      </c>
      <c r="G76" s="26" t="s">
        <v>552</v>
      </c>
      <c r="H76" s="61">
        <v>44323</v>
      </c>
      <c r="I76" s="59" t="s">
        <v>354</v>
      </c>
      <c r="J76" s="63">
        <v>300</v>
      </c>
      <c r="K76" s="60"/>
      <c r="L76" s="60">
        <v>0</v>
      </c>
      <c r="M76" s="60">
        <v>300</v>
      </c>
      <c r="N76" s="60">
        <f>M76</f>
        <v>300</v>
      </c>
      <c r="O76" s="60">
        <f>N76</f>
        <v>300</v>
      </c>
      <c r="P76" s="52"/>
    </row>
    <row r="77" spans="1:16" s="13" customFormat="1" ht="12.95" customHeight="1" x14ac:dyDescent="0.15">
      <c r="A77" s="58">
        <v>44327</v>
      </c>
      <c r="B77" s="13" t="s">
        <v>355</v>
      </c>
      <c r="C77" s="12" t="s">
        <v>356</v>
      </c>
      <c r="D77" s="13" t="s">
        <v>84</v>
      </c>
      <c r="E77" s="13" t="s">
        <v>357</v>
      </c>
      <c r="F77" s="57">
        <v>3660</v>
      </c>
      <c r="G77" s="26" t="s">
        <v>358</v>
      </c>
      <c r="J77" s="63"/>
      <c r="L77" s="60"/>
      <c r="M77" s="60"/>
      <c r="N77" s="60"/>
      <c r="O77" s="63"/>
      <c r="P77" s="53"/>
    </row>
    <row r="78" spans="1:16" s="13" customFormat="1" ht="12.95" customHeight="1" x14ac:dyDescent="0.15">
      <c r="A78" s="58"/>
      <c r="C78" s="12"/>
      <c r="E78" s="13" t="s">
        <v>359</v>
      </c>
      <c r="F78" s="57">
        <v>515.12</v>
      </c>
      <c r="G78" s="26" t="s">
        <v>358</v>
      </c>
      <c r="H78" s="61">
        <v>44323</v>
      </c>
      <c r="I78" s="59" t="s">
        <v>360</v>
      </c>
      <c r="J78" s="63">
        <v>429.89</v>
      </c>
      <c r="K78" s="13" t="s">
        <v>609</v>
      </c>
      <c r="L78" s="60">
        <v>0</v>
      </c>
      <c r="M78" s="60">
        <v>417.27</v>
      </c>
      <c r="N78" s="60">
        <f>M78</f>
        <v>417.27</v>
      </c>
      <c r="O78" s="63">
        <f>N78</f>
        <v>417.27</v>
      </c>
      <c r="P78" s="53"/>
    </row>
    <row r="79" spans="1:16" s="13" customFormat="1" ht="12.95" customHeight="1" x14ac:dyDescent="0.15">
      <c r="A79" s="58"/>
      <c r="C79" s="12"/>
      <c r="E79" s="13" t="s">
        <v>548</v>
      </c>
      <c r="F79" s="57">
        <v>695.61</v>
      </c>
      <c r="G79" s="26" t="s">
        <v>358</v>
      </c>
      <c r="H79" s="61">
        <v>44461</v>
      </c>
      <c r="I79" s="59" t="s">
        <v>544</v>
      </c>
      <c r="J79" s="63">
        <v>593.16</v>
      </c>
      <c r="L79" s="60">
        <v>0</v>
      </c>
      <c r="M79" s="60">
        <v>0</v>
      </c>
      <c r="N79" s="60">
        <v>0</v>
      </c>
      <c r="O79" s="63">
        <v>593.16</v>
      </c>
      <c r="P79" s="53"/>
    </row>
    <row r="80" spans="1:16" s="13" customFormat="1" ht="12.95" customHeight="1" x14ac:dyDescent="0.15">
      <c r="A80" s="58"/>
      <c r="C80" s="12"/>
      <c r="E80" s="13" t="s">
        <v>548</v>
      </c>
      <c r="F80" s="57">
        <v>515.12</v>
      </c>
      <c r="G80" s="26" t="s">
        <v>358</v>
      </c>
      <c r="H80" s="61">
        <v>44543</v>
      </c>
      <c r="I80" s="59" t="s">
        <v>610</v>
      </c>
      <c r="J80" s="63">
        <v>424.73</v>
      </c>
      <c r="L80" s="60">
        <v>0</v>
      </c>
      <c r="M80" s="60">
        <v>0</v>
      </c>
      <c r="N80" s="60">
        <v>0</v>
      </c>
      <c r="O80" s="63">
        <v>0</v>
      </c>
      <c r="P80" s="53"/>
    </row>
    <row r="81" spans="1:16" s="13" customFormat="1" ht="15.95" customHeight="1" x14ac:dyDescent="0.15">
      <c r="A81" s="58">
        <v>44328</v>
      </c>
      <c r="B81" s="13" t="s">
        <v>361</v>
      </c>
      <c r="C81" s="12" t="s">
        <v>362</v>
      </c>
      <c r="D81" s="13" t="s">
        <v>84</v>
      </c>
      <c r="E81" s="58" t="s">
        <v>363</v>
      </c>
      <c r="F81" s="57">
        <v>39040</v>
      </c>
      <c r="G81" s="26" t="s">
        <v>364</v>
      </c>
      <c r="H81" s="61">
        <v>44329</v>
      </c>
      <c r="I81" s="59" t="s">
        <v>365</v>
      </c>
      <c r="J81" s="63">
        <v>32000</v>
      </c>
      <c r="K81" s="13" t="s">
        <v>611</v>
      </c>
      <c r="L81" s="60">
        <v>0</v>
      </c>
      <c r="M81" s="60">
        <v>9710.0499999999993</v>
      </c>
      <c r="N81" s="60">
        <f>M81</f>
        <v>9710.0499999999993</v>
      </c>
      <c r="O81" s="63">
        <f>N81</f>
        <v>9710.0499999999993</v>
      </c>
      <c r="P81" s="53"/>
    </row>
    <row r="82" spans="1:16" s="13" customFormat="1" ht="15.95" customHeight="1" x14ac:dyDescent="0.15">
      <c r="A82" s="58">
        <v>44328</v>
      </c>
      <c r="B82" s="13" t="s">
        <v>366</v>
      </c>
      <c r="C82" s="12" t="s">
        <v>367</v>
      </c>
      <c r="D82" s="13" t="s">
        <v>84</v>
      </c>
      <c r="E82" s="58" t="s">
        <v>368</v>
      </c>
      <c r="F82" s="57">
        <v>1549</v>
      </c>
      <c r="G82" s="26" t="s">
        <v>369</v>
      </c>
      <c r="H82" s="61">
        <v>44334</v>
      </c>
      <c r="I82" s="59" t="s">
        <v>370</v>
      </c>
      <c r="J82" s="63">
        <v>1270</v>
      </c>
      <c r="L82" s="60">
        <v>0</v>
      </c>
      <c r="M82" s="60">
        <v>0</v>
      </c>
      <c r="N82" s="60">
        <v>1270</v>
      </c>
      <c r="O82" s="63">
        <f>N82</f>
        <v>1270</v>
      </c>
      <c r="P82" s="53"/>
    </row>
    <row r="83" spans="1:16" s="11" customFormat="1" ht="14.25" customHeight="1" x14ac:dyDescent="0.15">
      <c r="A83" s="58">
        <v>44333</v>
      </c>
      <c r="B83" s="58" t="s">
        <v>371</v>
      </c>
      <c r="C83" s="13" t="s">
        <v>372</v>
      </c>
      <c r="D83" s="58" t="s">
        <v>84</v>
      </c>
      <c r="E83" s="58" t="s">
        <v>373</v>
      </c>
      <c r="F83" s="57">
        <v>79.3</v>
      </c>
      <c r="G83" s="58" t="s">
        <v>24</v>
      </c>
      <c r="H83" s="61">
        <v>44333</v>
      </c>
      <c r="I83" s="59" t="s">
        <v>374</v>
      </c>
      <c r="J83" s="63">
        <v>65</v>
      </c>
      <c r="K83" s="58"/>
      <c r="L83" s="60">
        <v>0</v>
      </c>
      <c r="M83" s="60">
        <v>65</v>
      </c>
      <c r="N83" s="60">
        <f>M83</f>
        <v>65</v>
      </c>
      <c r="O83" s="63">
        <f>N83</f>
        <v>65</v>
      </c>
      <c r="P83" s="54"/>
    </row>
    <row r="84" spans="1:16" s="74" customFormat="1" ht="11.25" customHeight="1" x14ac:dyDescent="0.25">
      <c r="A84" s="64">
        <v>44334</v>
      </c>
      <c r="B84" s="65" t="s">
        <v>375</v>
      </c>
      <c r="C84" s="67" t="s">
        <v>376</v>
      </c>
      <c r="D84" s="67" t="s">
        <v>84</v>
      </c>
      <c r="E84" s="64" t="s">
        <v>377</v>
      </c>
      <c r="F84" s="68">
        <v>66</v>
      </c>
      <c r="G84" s="69" t="s">
        <v>378</v>
      </c>
      <c r="H84" s="66">
        <v>44334</v>
      </c>
      <c r="I84" s="70" t="s">
        <v>379</v>
      </c>
      <c r="J84" s="71">
        <v>54</v>
      </c>
      <c r="K84" s="72" t="s">
        <v>606</v>
      </c>
      <c r="L84" s="72">
        <v>0</v>
      </c>
      <c r="M84" s="72">
        <v>14.33</v>
      </c>
      <c r="N84" s="72">
        <f>M84</f>
        <v>14.33</v>
      </c>
      <c r="O84" s="72">
        <v>0</v>
      </c>
      <c r="P84" s="73"/>
    </row>
    <row r="85" spans="1:16" s="49" customFormat="1" ht="13.5" customHeight="1" x14ac:dyDescent="0.25">
      <c r="A85" s="58">
        <v>44334</v>
      </c>
      <c r="B85" s="19" t="s">
        <v>380</v>
      </c>
      <c r="C85" s="13" t="s">
        <v>381</v>
      </c>
      <c r="D85" s="13" t="s">
        <v>84</v>
      </c>
      <c r="E85" s="58" t="s">
        <v>382</v>
      </c>
      <c r="F85" s="57">
        <v>3922</v>
      </c>
      <c r="G85" s="26" t="s">
        <v>383</v>
      </c>
      <c r="H85" s="61">
        <v>44335</v>
      </c>
      <c r="I85" s="59" t="s">
        <v>384</v>
      </c>
      <c r="J85" s="63">
        <v>3922</v>
      </c>
      <c r="K85" s="60" t="s">
        <v>385</v>
      </c>
      <c r="L85" s="60">
        <v>0</v>
      </c>
      <c r="M85" s="60">
        <v>3922</v>
      </c>
      <c r="N85" s="60">
        <f>M85</f>
        <v>3922</v>
      </c>
      <c r="O85" s="60">
        <f>N85</f>
        <v>3922</v>
      </c>
      <c r="P85" s="52"/>
    </row>
    <row r="86" spans="1:16" s="49" customFormat="1" x14ac:dyDescent="0.25">
      <c r="A86" s="58">
        <v>44340</v>
      </c>
      <c r="B86" s="19" t="s">
        <v>386</v>
      </c>
      <c r="C86" s="12" t="s">
        <v>387</v>
      </c>
      <c r="D86" s="13" t="s">
        <v>84</v>
      </c>
      <c r="E86" s="58" t="s">
        <v>388</v>
      </c>
      <c r="F86" s="57">
        <v>930</v>
      </c>
      <c r="G86" s="26" t="s">
        <v>389</v>
      </c>
      <c r="H86" s="61">
        <v>44340</v>
      </c>
      <c r="I86" s="59" t="s">
        <v>390</v>
      </c>
      <c r="J86" s="63">
        <v>762</v>
      </c>
      <c r="K86" s="60">
        <v>810</v>
      </c>
      <c r="L86" s="60">
        <v>0</v>
      </c>
      <c r="M86" s="60">
        <v>810</v>
      </c>
      <c r="N86" s="60">
        <v>810</v>
      </c>
      <c r="O86" s="60">
        <v>810</v>
      </c>
      <c r="P86" s="52"/>
    </row>
    <row r="87" spans="1:16" s="49" customFormat="1" x14ac:dyDescent="0.25">
      <c r="A87" s="58">
        <v>44343</v>
      </c>
      <c r="B87" s="19" t="s">
        <v>391</v>
      </c>
      <c r="C87" s="12" t="s">
        <v>392</v>
      </c>
      <c r="D87" s="13" t="s">
        <v>84</v>
      </c>
      <c r="E87" s="48" t="s">
        <v>393</v>
      </c>
      <c r="F87" s="57">
        <v>240</v>
      </c>
      <c r="G87" s="26" t="s">
        <v>394</v>
      </c>
      <c r="H87" s="61">
        <v>44343</v>
      </c>
      <c r="I87" s="59" t="s">
        <v>395</v>
      </c>
      <c r="J87" s="63">
        <v>240</v>
      </c>
      <c r="K87" s="60"/>
      <c r="L87" s="60">
        <v>0</v>
      </c>
      <c r="M87" s="60">
        <v>240</v>
      </c>
      <c r="N87" s="60">
        <f>M87</f>
        <v>240</v>
      </c>
      <c r="O87" s="60">
        <f>N87</f>
        <v>240</v>
      </c>
      <c r="P87" s="52"/>
    </row>
    <row r="88" spans="1:16" s="49" customFormat="1" x14ac:dyDescent="0.25">
      <c r="A88" s="58">
        <v>44343</v>
      </c>
      <c r="B88" s="19" t="s">
        <v>396</v>
      </c>
      <c r="C88" s="12" t="s">
        <v>397</v>
      </c>
      <c r="D88" s="13" t="s">
        <v>84</v>
      </c>
      <c r="E88" s="58" t="s">
        <v>398</v>
      </c>
      <c r="F88" s="38">
        <v>488</v>
      </c>
      <c r="G88" s="26" t="s">
        <v>316</v>
      </c>
      <c r="H88" s="61">
        <v>44343</v>
      </c>
      <c r="I88" s="59" t="s">
        <v>399</v>
      </c>
      <c r="J88" s="63">
        <v>400</v>
      </c>
      <c r="K88" s="60" t="s">
        <v>617</v>
      </c>
      <c r="L88" s="60">
        <v>0</v>
      </c>
      <c r="M88" s="60">
        <v>0</v>
      </c>
      <c r="N88" s="60">
        <v>0</v>
      </c>
      <c r="O88" s="60">
        <v>0</v>
      </c>
      <c r="P88" s="52"/>
    </row>
    <row r="89" spans="1:16" s="11" customFormat="1" ht="21" customHeight="1" x14ac:dyDescent="0.15">
      <c r="A89" s="58">
        <v>44350</v>
      </c>
      <c r="B89" s="58" t="s">
        <v>400</v>
      </c>
      <c r="C89" s="13" t="s">
        <v>401</v>
      </c>
      <c r="D89" s="58" t="s">
        <v>84</v>
      </c>
      <c r="E89" s="12" t="s">
        <v>402</v>
      </c>
      <c r="F89" s="38">
        <v>17568</v>
      </c>
      <c r="G89" s="26" t="s">
        <v>297</v>
      </c>
      <c r="H89" s="61">
        <v>44356</v>
      </c>
      <c r="I89" s="61" t="s">
        <v>403</v>
      </c>
      <c r="J89" s="57">
        <v>14400</v>
      </c>
      <c r="K89" s="58"/>
      <c r="L89" s="60">
        <v>0</v>
      </c>
      <c r="M89" s="60">
        <v>0</v>
      </c>
      <c r="N89" s="60">
        <v>14400</v>
      </c>
      <c r="O89" s="60">
        <f t="shared" ref="O89:O95" si="5">N89</f>
        <v>14400</v>
      </c>
      <c r="P89" s="54"/>
    </row>
    <row r="90" spans="1:16" s="49" customFormat="1" ht="22.5" x14ac:dyDescent="0.25">
      <c r="A90" s="58">
        <v>44356</v>
      </c>
      <c r="B90" s="19" t="s">
        <v>404</v>
      </c>
      <c r="C90" s="13" t="s">
        <v>405</v>
      </c>
      <c r="D90" s="13" t="s">
        <v>84</v>
      </c>
      <c r="E90" s="58" t="s">
        <v>406</v>
      </c>
      <c r="F90" s="38">
        <v>945</v>
      </c>
      <c r="G90" s="26" t="s">
        <v>407</v>
      </c>
      <c r="H90" s="61">
        <v>44356</v>
      </c>
      <c r="I90" s="59" t="s">
        <v>408</v>
      </c>
      <c r="J90" s="63">
        <v>775</v>
      </c>
      <c r="K90" s="60"/>
      <c r="L90" s="60">
        <v>0</v>
      </c>
      <c r="M90" s="60">
        <v>0</v>
      </c>
      <c r="N90" s="60">
        <v>775</v>
      </c>
      <c r="O90" s="60">
        <f t="shared" si="5"/>
        <v>775</v>
      </c>
      <c r="P90" s="52"/>
    </row>
    <row r="91" spans="1:16" s="49" customFormat="1" ht="22.5" x14ac:dyDescent="0.25">
      <c r="A91" s="58">
        <v>44356</v>
      </c>
      <c r="B91" s="19" t="s">
        <v>409</v>
      </c>
      <c r="C91" s="13" t="s">
        <v>410</v>
      </c>
      <c r="D91" s="13" t="s">
        <v>84</v>
      </c>
      <c r="E91" s="58" t="s">
        <v>411</v>
      </c>
      <c r="F91" s="38">
        <v>38918</v>
      </c>
      <c r="G91" s="26" t="s">
        <v>412</v>
      </c>
      <c r="H91" s="61">
        <v>44356</v>
      </c>
      <c r="I91" s="59" t="s">
        <v>413</v>
      </c>
      <c r="J91" s="63">
        <v>31900</v>
      </c>
      <c r="K91" s="60"/>
      <c r="L91" s="60">
        <v>0</v>
      </c>
      <c r="M91" s="60">
        <v>0</v>
      </c>
      <c r="N91" s="60">
        <v>9570</v>
      </c>
      <c r="O91" s="60">
        <f t="shared" si="5"/>
        <v>9570</v>
      </c>
      <c r="P91" s="52"/>
    </row>
    <row r="92" spans="1:16" s="49" customFormat="1" x14ac:dyDescent="0.25">
      <c r="A92" s="58">
        <v>44358</v>
      </c>
      <c r="B92" s="58" t="s">
        <v>414</v>
      </c>
      <c r="C92" s="13" t="s">
        <v>415</v>
      </c>
      <c r="D92" s="58" t="s">
        <v>84</v>
      </c>
      <c r="E92" s="58" t="s">
        <v>416</v>
      </c>
      <c r="F92" s="57">
        <v>1947.12</v>
      </c>
      <c r="G92" s="26" t="s">
        <v>417</v>
      </c>
      <c r="H92" s="61">
        <v>44358</v>
      </c>
      <c r="I92" s="59" t="s">
        <v>418</v>
      </c>
      <c r="J92" s="63">
        <v>1596</v>
      </c>
      <c r="K92" s="60"/>
      <c r="L92" s="60">
        <v>0</v>
      </c>
      <c r="M92" s="60">
        <v>0</v>
      </c>
      <c r="N92" s="60">
        <v>1596</v>
      </c>
      <c r="O92" s="60">
        <f t="shared" si="5"/>
        <v>1596</v>
      </c>
      <c r="P92" s="52"/>
    </row>
    <row r="93" spans="1:16" s="49" customFormat="1" x14ac:dyDescent="0.25">
      <c r="A93" s="58">
        <v>44361</v>
      </c>
      <c r="B93" s="58" t="s">
        <v>419</v>
      </c>
      <c r="C93" s="13" t="s">
        <v>420</v>
      </c>
      <c r="D93" s="58" t="s">
        <v>84</v>
      </c>
      <c r="E93" s="58" t="s">
        <v>421</v>
      </c>
      <c r="F93" s="57">
        <v>2375.34</v>
      </c>
      <c r="G93" s="62" t="s">
        <v>422</v>
      </c>
      <c r="H93" s="61">
        <v>44362</v>
      </c>
      <c r="I93" s="59" t="s">
        <v>423</v>
      </c>
      <c r="J93" s="63">
        <v>1947</v>
      </c>
      <c r="K93" s="60"/>
      <c r="L93" s="60">
        <v>0</v>
      </c>
      <c r="M93" s="60">
        <v>1050</v>
      </c>
      <c r="N93" s="60">
        <f>M93+897</f>
        <v>1947</v>
      </c>
      <c r="O93" s="60">
        <f t="shared" si="5"/>
        <v>1947</v>
      </c>
      <c r="P93" s="52"/>
    </row>
    <row r="94" spans="1:16" s="49" customFormat="1" ht="22.5" x14ac:dyDescent="0.25">
      <c r="A94" s="58">
        <v>44368</v>
      </c>
      <c r="B94" s="58" t="s">
        <v>424</v>
      </c>
      <c r="C94" s="13" t="s">
        <v>425</v>
      </c>
      <c r="D94" s="58" t="s">
        <v>84</v>
      </c>
      <c r="E94" s="58" t="s">
        <v>426</v>
      </c>
      <c r="F94" s="57">
        <v>2440</v>
      </c>
      <c r="G94" s="58" t="s">
        <v>427</v>
      </c>
      <c r="H94" s="61">
        <v>44382</v>
      </c>
      <c r="I94" s="59" t="s">
        <v>428</v>
      </c>
      <c r="J94" s="63">
        <v>2000</v>
      </c>
      <c r="K94" s="60"/>
      <c r="L94" s="60">
        <v>0</v>
      </c>
      <c r="M94" s="60">
        <v>0</v>
      </c>
      <c r="N94" s="60">
        <v>2000</v>
      </c>
      <c r="O94" s="60">
        <f t="shared" si="5"/>
        <v>2000</v>
      </c>
      <c r="P94" s="52"/>
    </row>
    <row r="95" spans="1:16" s="49" customFormat="1" x14ac:dyDescent="0.25">
      <c r="A95" s="58">
        <v>44370</v>
      </c>
      <c r="B95" s="58" t="s">
        <v>429</v>
      </c>
      <c r="C95" s="13" t="s">
        <v>430</v>
      </c>
      <c r="D95" s="58" t="s">
        <v>84</v>
      </c>
      <c r="E95" s="58" t="s">
        <v>431</v>
      </c>
      <c r="F95" s="57">
        <v>5000</v>
      </c>
      <c r="G95" s="58" t="s">
        <v>432</v>
      </c>
      <c r="H95" s="61">
        <v>44375</v>
      </c>
      <c r="I95" s="59" t="s">
        <v>433</v>
      </c>
      <c r="J95" s="63">
        <v>4098.46</v>
      </c>
      <c r="K95" s="60"/>
      <c r="L95" s="60">
        <v>0</v>
      </c>
      <c r="M95" s="60">
        <v>0</v>
      </c>
      <c r="N95" s="60">
        <f>2049.23*2</f>
        <v>4098.46</v>
      </c>
      <c r="O95" s="60">
        <f t="shared" si="5"/>
        <v>4098.46</v>
      </c>
      <c r="P95" s="52"/>
    </row>
    <row r="96" spans="1:16" s="49" customFormat="1" x14ac:dyDescent="0.25">
      <c r="A96" s="58">
        <v>44370</v>
      </c>
      <c r="B96" s="58" t="s">
        <v>434</v>
      </c>
      <c r="C96" s="12" t="s">
        <v>435</v>
      </c>
      <c r="D96" s="58" t="s">
        <v>84</v>
      </c>
      <c r="E96" s="58" t="s">
        <v>436</v>
      </c>
      <c r="F96" s="57">
        <v>2080</v>
      </c>
      <c r="G96" s="58" t="s">
        <v>437</v>
      </c>
      <c r="H96" s="61">
        <v>44370</v>
      </c>
      <c r="I96" s="59" t="s">
        <v>438</v>
      </c>
      <c r="J96" s="63">
        <v>2000</v>
      </c>
      <c r="K96" s="60"/>
      <c r="L96" s="60">
        <v>0</v>
      </c>
      <c r="M96" s="60">
        <v>0</v>
      </c>
      <c r="N96" s="60">
        <v>2000</v>
      </c>
      <c r="O96" s="60">
        <v>2000</v>
      </c>
      <c r="P96" s="52"/>
    </row>
    <row r="97" spans="1:16" s="49" customFormat="1" x14ac:dyDescent="0.25">
      <c r="A97" s="58">
        <v>44370</v>
      </c>
      <c r="B97" s="58" t="s">
        <v>439</v>
      </c>
      <c r="C97" s="12" t="s">
        <v>440</v>
      </c>
      <c r="D97" s="58" t="s">
        <v>84</v>
      </c>
      <c r="E97" s="58" t="s">
        <v>441</v>
      </c>
      <c r="F97" s="57">
        <v>2440</v>
      </c>
      <c r="G97" s="26" t="s">
        <v>244</v>
      </c>
      <c r="H97" s="61">
        <v>44370</v>
      </c>
      <c r="I97" s="59" t="s">
        <v>442</v>
      </c>
      <c r="J97" s="63">
        <v>2000</v>
      </c>
      <c r="K97" s="60"/>
      <c r="L97" s="60">
        <v>0</v>
      </c>
      <c r="M97" s="60">
        <v>0</v>
      </c>
      <c r="N97" s="60">
        <v>0</v>
      </c>
      <c r="O97" s="60">
        <v>500</v>
      </c>
      <c r="P97" s="52"/>
    </row>
    <row r="98" spans="1:16" s="49" customFormat="1" x14ac:dyDescent="0.25">
      <c r="A98" s="58">
        <v>44370</v>
      </c>
      <c r="B98" s="58" t="s">
        <v>443</v>
      </c>
      <c r="C98" s="12"/>
      <c r="D98" s="58" t="s">
        <v>84</v>
      </c>
      <c r="E98" s="56" t="s">
        <v>444</v>
      </c>
      <c r="F98" s="57"/>
      <c r="G98" s="62"/>
      <c r="H98" s="61"/>
      <c r="I98" s="59"/>
      <c r="J98" s="63"/>
      <c r="K98" s="60"/>
      <c r="L98" s="60">
        <v>0</v>
      </c>
      <c r="M98" s="60">
        <v>0</v>
      </c>
      <c r="N98" s="60">
        <v>0</v>
      </c>
      <c r="O98" s="60">
        <v>0</v>
      </c>
      <c r="P98" s="52"/>
    </row>
    <row r="99" spans="1:16" s="49" customFormat="1" x14ac:dyDescent="0.25">
      <c r="A99" s="58">
        <v>44375</v>
      </c>
      <c r="B99" s="58" t="s">
        <v>445</v>
      </c>
      <c r="C99" s="12" t="s">
        <v>446</v>
      </c>
      <c r="D99" s="58" t="s">
        <v>84</v>
      </c>
      <c r="E99" s="58" t="s">
        <v>447</v>
      </c>
      <c r="F99" s="57">
        <v>4880</v>
      </c>
      <c r="G99" s="62" t="s">
        <v>448</v>
      </c>
      <c r="H99" s="61">
        <v>44375</v>
      </c>
      <c r="I99" s="59" t="s">
        <v>449</v>
      </c>
      <c r="J99" s="63">
        <v>4000</v>
      </c>
      <c r="K99" s="60"/>
      <c r="L99" s="60">
        <v>0</v>
      </c>
      <c r="M99" s="60">
        <v>0</v>
      </c>
      <c r="N99" s="60">
        <v>4000</v>
      </c>
      <c r="O99" s="60">
        <f t="shared" ref="O99:O106" si="6">N99</f>
        <v>4000</v>
      </c>
      <c r="P99" s="52"/>
    </row>
    <row r="100" spans="1:16" s="49" customFormat="1" x14ac:dyDescent="0.25">
      <c r="A100" s="58">
        <v>44377</v>
      </c>
      <c r="B100" s="58" t="s">
        <v>450</v>
      </c>
      <c r="C100" s="12" t="s">
        <v>451</v>
      </c>
      <c r="D100" s="58" t="s">
        <v>84</v>
      </c>
      <c r="E100" s="58" t="s">
        <v>452</v>
      </c>
      <c r="F100" s="57">
        <v>1770</v>
      </c>
      <c r="G100" s="62" t="s">
        <v>453</v>
      </c>
      <c r="H100" s="61">
        <v>44377</v>
      </c>
      <c r="I100" s="59" t="s">
        <v>454</v>
      </c>
      <c r="J100" s="63">
        <v>1770</v>
      </c>
      <c r="K100" s="60"/>
      <c r="L100" s="60">
        <v>0</v>
      </c>
      <c r="M100" s="60">
        <v>0</v>
      </c>
      <c r="N100" s="60">
        <v>1770</v>
      </c>
      <c r="O100" s="60">
        <f t="shared" si="6"/>
        <v>1770</v>
      </c>
      <c r="P100" s="52"/>
    </row>
    <row r="101" spans="1:16" s="49" customFormat="1" x14ac:dyDescent="0.25">
      <c r="A101" s="58">
        <v>44350</v>
      </c>
      <c r="B101" s="58" t="s">
        <v>455</v>
      </c>
      <c r="C101" s="12" t="s">
        <v>456</v>
      </c>
      <c r="D101" s="58" t="s">
        <v>84</v>
      </c>
      <c r="E101" s="58" t="s">
        <v>457</v>
      </c>
      <c r="F101" s="57">
        <v>360</v>
      </c>
      <c r="G101" s="62" t="s">
        <v>458</v>
      </c>
      <c r="H101" s="61">
        <v>44383</v>
      </c>
      <c r="I101" s="59" t="s">
        <v>459</v>
      </c>
      <c r="J101" s="63">
        <v>295.08</v>
      </c>
      <c r="K101" s="60"/>
      <c r="L101" s="60">
        <v>0</v>
      </c>
      <c r="M101" s="60">
        <f>J101</f>
        <v>295.08</v>
      </c>
      <c r="N101" s="60">
        <f>M101</f>
        <v>295.08</v>
      </c>
      <c r="O101" s="60">
        <f t="shared" si="6"/>
        <v>295.08</v>
      </c>
      <c r="P101" s="52"/>
    </row>
    <row r="102" spans="1:16" x14ac:dyDescent="0.25">
      <c r="A102" s="58">
        <v>44383</v>
      </c>
      <c r="B102" s="58" t="s">
        <v>460</v>
      </c>
      <c r="C102" s="13" t="s">
        <v>461</v>
      </c>
      <c r="D102" s="58" t="s">
        <v>84</v>
      </c>
      <c r="E102" s="58" t="s">
        <v>462</v>
      </c>
      <c r="F102" s="57">
        <f>(495*22%)+495</f>
        <v>603.9</v>
      </c>
      <c r="G102" s="62" t="s">
        <v>121</v>
      </c>
      <c r="H102" s="61">
        <v>44389</v>
      </c>
      <c r="I102" s="59" t="s">
        <v>528</v>
      </c>
      <c r="J102" s="84">
        <v>495</v>
      </c>
      <c r="K102" s="60"/>
      <c r="L102" s="60">
        <v>0</v>
      </c>
      <c r="M102" s="60">
        <v>0</v>
      </c>
      <c r="N102" s="60">
        <v>495</v>
      </c>
      <c r="O102" s="60">
        <f t="shared" si="6"/>
        <v>495</v>
      </c>
      <c r="P102"/>
    </row>
    <row r="103" spans="1:16" x14ac:dyDescent="0.25">
      <c r="A103" s="58">
        <v>44384</v>
      </c>
      <c r="B103" s="58" t="s">
        <v>463</v>
      </c>
      <c r="C103" s="13" t="s">
        <v>464</v>
      </c>
      <c r="D103" s="58" t="s">
        <v>84</v>
      </c>
      <c r="E103" s="58" t="s">
        <v>465</v>
      </c>
      <c r="F103" s="57">
        <v>2318</v>
      </c>
      <c r="G103" s="62" t="s">
        <v>466</v>
      </c>
      <c r="H103" s="61">
        <v>44384</v>
      </c>
      <c r="I103" s="59" t="s">
        <v>467</v>
      </c>
      <c r="J103" s="63">
        <v>1900</v>
      </c>
      <c r="K103" s="60"/>
      <c r="L103" s="60">
        <v>0</v>
      </c>
      <c r="M103" s="60">
        <v>0</v>
      </c>
      <c r="N103" s="60">
        <v>1900</v>
      </c>
      <c r="O103" s="60">
        <f t="shared" si="6"/>
        <v>1900</v>
      </c>
      <c r="P103"/>
    </row>
    <row r="104" spans="1:16" ht="14.25" customHeight="1" x14ac:dyDescent="0.25">
      <c r="A104" s="58">
        <v>44384</v>
      </c>
      <c r="B104" s="58" t="s">
        <v>468</v>
      </c>
      <c r="C104" s="13" t="s">
        <v>469</v>
      </c>
      <c r="D104" s="58" t="s">
        <v>84</v>
      </c>
      <c r="E104" s="58" t="s">
        <v>470</v>
      </c>
      <c r="F104" s="57">
        <v>4794.6000000000004</v>
      </c>
      <c r="G104" s="62" t="s">
        <v>471</v>
      </c>
      <c r="H104" s="61">
        <v>44384</v>
      </c>
      <c r="I104" s="59" t="s">
        <v>472</v>
      </c>
      <c r="J104" s="63">
        <v>3930</v>
      </c>
      <c r="K104" s="60"/>
      <c r="L104" s="60">
        <v>0</v>
      </c>
      <c r="M104" s="60">
        <v>0</v>
      </c>
      <c r="N104" s="60">
        <v>3930</v>
      </c>
      <c r="O104" s="60">
        <f t="shared" si="6"/>
        <v>3930</v>
      </c>
      <c r="P104"/>
    </row>
    <row r="105" spans="1:16" x14ac:dyDescent="0.25">
      <c r="A105" s="58">
        <v>44384</v>
      </c>
      <c r="B105" s="58" t="s">
        <v>473</v>
      </c>
      <c r="C105" s="13" t="s">
        <v>474</v>
      </c>
      <c r="D105" s="58" t="s">
        <v>84</v>
      </c>
      <c r="E105" s="58" t="s">
        <v>475</v>
      </c>
      <c r="F105" s="57">
        <v>1237.08</v>
      </c>
      <c r="G105" s="26" t="s">
        <v>476</v>
      </c>
      <c r="H105" s="61">
        <v>44384</v>
      </c>
      <c r="I105" s="59" t="s">
        <v>477</v>
      </c>
      <c r="J105" s="63">
        <v>1014</v>
      </c>
      <c r="K105" s="60"/>
      <c r="L105" s="60">
        <v>0</v>
      </c>
      <c r="M105" s="60">
        <v>0</v>
      </c>
      <c r="N105" s="60">
        <v>1014</v>
      </c>
      <c r="O105" s="60">
        <f t="shared" si="6"/>
        <v>1014</v>
      </c>
      <c r="P105"/>
    </row>
    <row r="106" spans="1:16" ht="22.5" x14ac:dyDescent="0.25">
      <c r="A106" s="58">
        <v>44389</v>
      </c>
      <c r="B106" s="58" t="s">
        <v>478</v>
      </c>
      <c r="C106" s="13" t="s">
        <v>479</v>
      </c>
      <c r="D106" s="58" t="s">
        <v>84</v>
      </c>
      <c r="E106" s="58" t="s">
        <v>480</v>
      </c>
      <c r="F106" s="57">
        <v>7809.22</v>
      </c>
      <c r="G106" s="62" t="s">
        <v>481</v>
      </c>
      <c r="H106" s="61">
        <v>44390</v>
      </c>
      <c r="I106" s="59" t="s">
        <v>530</v>
      </c>
      <c r="J106" s="63">
        <v>6401</v>
      </c>
      <c r="K106" s="60"/>
      <c r="L106" s="60">
        <v>0</v>
      </c>
      <c r="M106" s="60">
        <v>0</v>
      </c>
      <c r="N106" s="60">
        <f>6401</f>
        <v>6401</v>
      </c>
      <c r="O106" s="60">
        <f t="shared" si="6"/>
        <v>6401</v>
      </c>
    </row>
    <row r="107" spans="1:16" x14ac:dyDescent="0.25">
      <c r="A107" s="58">
        <v>44392</v>
      </c>
      <c r="B107" s="58" t="s">
        <v>482</v>
      </c>
      <c r="C107" s="80" t="s">
        <v>483</v>
      </c>
      <c r="D107" s="58" t="s">
        <v>84</v>
      </c>
      <c r="E107" s="58" t="s">
        <v>484</v>
      </c>
      <c r="F107" s="57">
        <v>232.94</v>
      </c>
      <c r="G107" s="62" t="s">
        <v>485</v>
      </c>
      <c r="H107" s="61">
        <v>44392</v>
      </c>
      <c r="I107" s="59" t="s">
        <v>531</v>
      </c>
      <c r="J107" s="63">
        <v>200</v>
      </c>
      <c r="K107" s="60"/>
      <c r="L107" s="60">
        <v>0</v>
      </c>
      <c r="M107" s="60">
        <v>0</v>
      </c>
      <c r="N107" s="60">
        <v>200</v>
      </c>
      <c r="O107" s="60">
        <v>200</v>
      </c>
    </row>
    <row r="108" spans="1:16" x14ac:dyDescent="0.25">
      <c r="A108" s="58">
        <v>44393</v>
      </c>
      <c r="B108" s="58" t="s">
        <v>486</v>
      </c>
      <c r="C108" s="81" t="s">
        <v>487</v>
      </c>
      <c r="D108" s="58" t="s">
        <v>84</v>
      </c>
      <c r="E108" s="58" t="s">
        <v>488</v>
      </c>
      <c r="F108" s="57">
        <v>976</v>
      </c>
      <c r="G108" s="75" t="s">
        <v>553</v>
      </c>
      <c r="H108" s="61">
        <v>44396</v>
      </c>
      <c r="I108" s="59" t="s">
        <v>532</v>
      </c>
      <c r="J108" s="63">
        <v>800</v>
      </c>
      <c r="K108" s="60"/>
      <c r="L108" s="60">
        <v>0</v>
      </c>
      <c r="M108" s="60">
        <v>0</v>
      </c>
      <c r="N108" s="60">
        <v>0</v>
      </c>
      <c r="O108" s="60">
        <v>0</v>
      </c>
    </row>
    <row r="109" spans="1:16" ht="22.5" x14ac:dyDescent="0.25">
      <c r="A109" s="58">
        <v>44393</v>
      </c>
      <c r="B109" s="58" t="s">
        <v>489</v>
      </c>
      <c r="C109" s="81" t="s">
        <v>490</v>
      </c>
      <c r="D109" s="58" t="s">
        <v>84</v>
      </c>
      <c r="E109" s="58" t="s">
        <v>535</v>
      </c>
      <c r="F109" s="57">
        <v>42500</v>
      </c>
      <c r="G109" s="62" t="s">
        <v>491</v>
      </c>
      <c r="H109" s="61">
        <v>44438</v>
      </c>
      <c r="I109" s="59" t="s">
        <v>538</v>
      </c>
      <c r="J109" s="63">
        <f>F109</f>
        <v>42500</v>
      </c>
      <c r="K109" s="60"/>
      <c r="L109" s="60">
        <v>0</v>
      </c>
      <c r="M109" s="60">
        <v>0</v>
      </c>
      <c r="N109" s="60">
        <v>8500</v>
      </c>
      <c r="O109" s="60">
        <f>N109</f>
        <v>8500</v>
      </c>
    </row>
    <row r="110" spans="1:16" ht="22.5" x14ac:dyDescent="0.25">
      <c r="A110" s="58">
        <v>44393</v>
      </c>
      <c r="B110" s="58" t="s">
        <v>492</v>
      </c>
      <c r="C110" s="81" t="s">
        <v>529</v>
      </c>
      <c r="D110" s="58" t="s">
        <v>84</v>
      </c>
      <c r="E110" s="58" t="s">
        <v>535</v>
      </c>
      <c r="F110" s="57">
        <v>42500</v>
      </c>
      <c r="G110" s="62" t="s">
        <v>493</v>
      </c>
      <c r="H110" s="61">
        <v>44403</v>
      </c>
      <c r="I110" s="59" t="s">
        <v>534</v>
      </c>
      <c r="J110" s="63">
        <f>F110</f>
        <v>42500</v>
      </c>
      <c r="K110" s="60"/>
      <c r="L110" s="60">
        <v>0</v>
      </c>
      <c r="M110" s="60">
        <v>0</v>
      </c>
      <c r="N110" s="60">
        <v>8500</v>
      </c>
      <c r="O110" s="60">
        <f>N110</f>
        <v>8500</v>
      </c>
    </row>
    <row r="111" spans="1:16" x14ac:dyDescent="0.25">
      <c r="A111" s="58">
        <v>44398</v>
      </c>
      <c r="B111" s="58" t="s">
        <v>494</v>
      </c>
      <c r="C111" s="81" t="s">
        <v>495</v>
      </c>
      <c r="D111" s="58" t="s">
        <v>17</v>
      </c>
      <c r="E111" s="58" t="s">
        <v>496</v>
      </c>
      <c r="F111" s="57">
        <v>2305.8000000000002</v>
      </c>
      <c r="G111" s="62" t="s">
        <v>497</v>
      </c>
      <c r="H111" s="61">
        <v>44403</v>
      </c>
      <c r="I111" s="59" t="s">
        <v>536</v>
      </c>
      <c r="J111" s="63">
        <v>1890</v>
      </c>
      <c r="K111" s="60"/>
      <c r="L111" s="60">
        <v>0</v>
      </c>
      <c r="M111" s="60">
        <v>0</v>
      </c>
      <c r="N111" s="60">
        <v>1890</v>
      </c>
      <c r="O111" s="60">
        <f>N111</f>
        <v>1890</v>
      </c>
    </row>
    <row r="112" spans="1:16" x14ac:dyDescent="0.25">
      <c r="A112" s="58">
        <v>44400</v>
      </c>
      <c r="B112" s="58" t="s">
        <v>498</v>
      </c>
      <c r="C112" s="81" t="s">
        <v>499</v>
      </c>
      <c r="D112" s="58" t="s">
        <v>84</v>
      </c>
      <c r="E112" s="58" t="s">
        <v>500</v>
      </c>
      <c r="F112" s="57">
        <v>252</v>
      </c>
      <c r="G112" s="62" t="s">
        <v>501</v>
      </c>
      <c r="H112" s="61">
        <v>44400</v>
      </c>
      <c r="I112" s="59" t="s">
        <v>533</v>
      </c>
      <c r="J112" s="63">
        <f>F112</f>
        <v>252</v>
      </c>
      <c r="K112" s="60"/>
      <c r="L112" s="60">
        <v>0</v>
      </c>
      <c r="M112" s="60">
        <v>0</v>
      </c>
      <c r="N112" s="60">
        <v>252</v>
      </c>
      <c r="O112" s="60">
        <f>N112</f>
        <v>252</v>
      </c>
    </row>
    <row r="113" spans="1:15" x14ac:dyDescent="0.25">
      <c r="A113" s="58">
        <v>44403</v>
      </c>
      <c r="B113" s="58" t="s">
        <v>502</v>
      </c>
      <c r="C113" s="81" t="s">
        <v>509</v>
      </c>
      <c r="D113" s="58" t="s">
        <v>84</v>
      </c>
      <c r="E113" s="58" t="s">
        <v>503</v>
      </c>
      <c r="F113" s="57">
        <v>3965</v>
      </c>
      <c r="G113" s="26" t="s">
        <v>378</v>
      </c>
      <c r="H113" s="61">
        <v>44403</v>
      </c>
      <c r="I113" s="59" t="s">
        <v>537</v>
      </c>
      <c r="J113" s="63">
        <v>3250</v>
      </c>
      <c r="K113" s="60" t="s">
        <v>612</v>
      </c>
      <c r="L113" s="60">
        <v>0</v>
      </c>
      <c r="M113" s="60">
        <v>0</v>
      </c>
      <c r="N113" s="60">
        <v>3385.37</v>
      </c>
      <c r="O113" s="60">
        <v>3385.37</v>
      </c>
    </row>
    <row r="114" spans="1:15" x14ac:dyDescent="0.25">
      <c r="A114" s="58">
        <v>44405</v>
      </c>
      <c r="B114" s="58" t="s">
        <v>504</v>
      </c>
      <c r="C114" s="81" t="s">
        <v>505</v>
      </c>
      <c r="D114" s="58" t="s">
        <v>17</v>
      </c>
      <c r="E114" s="58" t="s">
        <v>506</v>
      </c>
      <c r="F114" s="57">
        <v>223.43</v>
      </c>
      <c r="G114" s="62" t="s">
        <v>249</v>
      </c>
      <c r="H114" s="61">
        <v>44442</v>
      </c>
      <c r="I114" s="59" t="s">
        <v>541</v>
      </c>
      <c r="J114" s="63">
        <f>F114/1.22</f>
        <v>183.13934426229508</v>
      </c>
      <c r="K114" s="60"/>
      <c r="L114" s="60">
        <v>0</v>
      </c>
      <c r="M114" s="60">
        <v>0</v>
      </c>
      <c r="N114" s="60">
        <v>183.14</v>
      </c>
      <c r="O114" s="60">
        <f>N114</f>
        <v>183.14</v>
      </c>
    </row>
    <row r="115" spans="1:15" ht="22.5" x14ac:dyDescent="0.25">
      <c r="A115" s="58">
        <v>44405</v>
      </c>
      <c r="B115" s="58" t="s">
        <v>507</v>
      </c>
      <c r="C115" s="81" t="s">
        <v>508</v>
      </c>
      <c r="D115" s="58" t="s">
        <v>17</v>
      </c>
      <c r="E115" s="58" t="s">
        <v>613</v>
      </c>
      <c r="F115" s="57">
        <v>4005.5</v>
      </c>
      <c r="G115" s="26" t="s">
        <v>316</v>
      </c>
      <c r="H115" s="61">
        <v>44439</v>
      </c>
      <c r="I115" s="59" t="s">
        <v>539</v>
      </c>
      <c r="J115" s="63">
        <v>3283.2</v>
      </c>
      <c r="K115" s="60"/>
      <c r="L115" s="60">
        <v>0</v>
      </c>
      <c r="M115" s="60">
        <v>0</v>
      </c>
      <c r="N115" s="60">
        <v>0</v>
      </c>
      <c r="O115" s="60">
        <v>1094.4000000000001</v>
      </c>
    </row>
    <row r="116" spans="1:15" x14ac:dyDescent="0.25">
      <c r="A116" s="58">
        <v>44441</v>
      </c>
      <c r="B116" s="58" t="s">
        <v>510</v>
      </c>
      <c r="C116" s="81" t="s">
        <v>512</v>
      </c>
      <c r="D116" s="58" t="s">
        <v>17</v>
      </c>
      <c r="E116" s="58" t="s">
        <v>513</v>
      </c>
      <c r="F116" s="57">
        <v>213.5</v>
      </c>
      <c r="G116" s="26" t="s">
        <v>121</v>
      </c>
      <c r="H116" s="61">
        <v>44445</v>
      </c>
      <c r="I116" s="59" t="s">
        <v>542</v>
      </c>
      <c r="J116" s="82">
        <f>F116/1.22</f>
        <v>175</v>
      </c>
      <c r="K116" s="60"/>
      <c r="L116" s="60">
        <v>0</v>
      </c>
      <c r="M116" s="60">
        <v>0</v>
      </c>
      <c r="N116" s="60">
        <v>175</v>
      </c>
      <c r="O116" s="60">
        <v>175</v>
      </c>
    </row>
    <row r="117" spans="1:15" ht="16.5" customHeight="1" x14ac:dyDescent="0.25">
      <c r="A117" s="58">
        <v>44441</v>
      </c>
      <c r="B117" s="58" t="s">
        <v>511</v>
      </c>
      <c r="C117" s="13" t="s">
        <v>515</v>
      </c>
      <c r="D117" s="58" t="s">
        <v>17</v>
      </c>
      <c r="E117" s="58" t="s">
        <v>514</v>
      </c>
      <c r="F117" s="57">
        <v>139.08000000000001</v>
      </c>
      <c r="G117" s="62" t="s">
        <v>121</v>
      </c>
      <c r="H117" s="61">
        <v>44442</v>
      </c>
      <c r="I117" s="59" t="s">
        <v>540</v>
      </c>
      <c r="J117" s="82">
        <v>114</v>
      </c>
      <c r="K117" s="60"/>
      <c r="L117" s="60">
        <v>0</v>
      </c>
      <c r="M117" s="60">
        <v>0</v>
      </c>
      <c r="N117" s="60">
        <v>0</v>
      </c>
      <c r="O117" s="60">
        <v>114</v>
      </c>
    </row>
    <row r="118" spans="1:15" ht="21" customHeight="1" x14ac:dyDescent="0.25">
      <c r="A118" s="58">
        <v>44449</v>
      </c>
      <c r="B118" s="58" t="s">
        <v>516</v>
      </c>
      <c r="C118" s="13" t="s">
        <v>519</v>
      </c>
      <c r="D118" s="58" t="s">
        <v>17</v>
      </c>
      <c r="E118" s="58" t="s">
        <v>518</v>
      </c>
      <c r="F118" s="57">
        <v>1200</v>
      </c>
      <c r="G118" s="58" t="s">
        <v>517</v>
      </c>
      <c r="H118" s="61">
        <v>44452</v>
      </c>
      <c r="I118" s="59" t="s">
        <v>547</v>
      </c>
      <c r="J118" s="63">
        <f>F118</f>
        <v>1200</v>
      </c>
      <c r="K118" s="60"/>
      <c r="L118" s="60">
        <v>0</v>
      </c>
      <c r="M118" s="60">
        <v>0</v>
      </c>
      <c r="N118" s="60">
        <v>1200</v>
      </c>
      <c r="O118" s="60">
        <v>1200</v>
      </c>
    </row>
    <row r="119" spans="1:15" x14ac:dyDescent="0.25">
      <c r="A119" s="58">
        <v>44455</v>
      </c>
      <c r="B119" s="58" t="s">
        <v>520</v>
      </c>
      <c r="C119" s="13" t="s">
        <v>499</v>
      </c>
      <c r="D119" s="76" t="s">
        <v>17</v>
      </c>
      <c r="E119" s="58" t="s">
        <v>522</v>
      </c>
      <c r="F119" s="57">
        <v>260</v>
      </c>
      <c r="G119" s="58" t="s">
        <v>521</v>
      </c>
      <c r="H119" s="61">
        <v>44459</v>
      </c>
      <c r="I119" s="59" t="s">
        <v>543</v>
      </c>
      <c r="J119" s="63">
        <f>F119</f>
        <v>260</v>
      </c>
      <c r="K119" s="60"/>
      <c r="L119" s="60">
        <v>0</v>
      </c>
      <c r="M119" s="60">
        <v>0</v>
      </c>
      <c r="N119" s="60">
        <v>260</v>
      </c>
      <c r="O119" s="60">
        <v>260</v>
      </c>
    </row>
    <row r="120" spans="1:15" ht="22.5" x14ac:dyDescent="0.25">
      <c r="A120" s="58">
        <v>44459</v>
      </c>
      <c r="B120" s="58" t="s">
        <v>523</v>
      </c>
      <c r="C120" s="13" t="s">
        <v>524</v>
      </c>
      <c r="D120" s="76" t="s">
        <v>17</v>
      </c>
      <c r="E120" s="58" t="s">
        <v>550</v>
      </c>
      <c r="F120" s="57">
        <v>25742</v>
      </c>
      <c r="G120" s="58" t="s">
        <v>551</v>
      </c>
      <c r="H120" s="61">
        <v>44469</v>
      </c>
      <c r="I120" s="59" t="s">
        <v>546</v>
      </c>
      <c r="J120" s="63">
        <f>F120/1.22</f>
        <v>21100</v>
      </c>
      <c r="K120" s="60"/>
      <c r="L120" s="60">
        <v>0</v>
      </c>
      <c r="M120" s="60">
        <v>0</v>
      </c>
      <c r="N120" s="60">
        <v>0</v>
      </c>
      <c r="O120" s="60">
        <v>5100</v>
      </c>
    </row>
    <row r="121" spans="1:15" ht="33" x14ac:dyDescent="0.25">
      <c r="A121" s="58">
        <v>44462</v>
      </c>
      <c r="B121" s="58" t="s">
        <v>525</v>
      </c>
      <c r="C121" s="13" t="s">
        <v>526</v>
      </c>
      <c r="D121" s="76" t="s">
        <v>84</v>
      </c>
      <c r="E121" s="58" t="s">
        <v>549</v>
      </c>
      <c r="F121" s="57">
        <v>488</v>
      </c>
      <c r="G121" s="62" t="s">
        <v>316</v>
      </c>
      <c r="H121" s="61">
        <v>44462</v>
      </c>
      <c r="I121" s="59" t="s">
        <v>545</v>
      </c>
      <c r="J121" s="63">
        <f>F121/1.22</f>
        <v>400</v>
      </c>
      <c r="K121" s="60" t="s">
        <v>616</v>
      </c>
      <c r="L121" s="60">
        <v>0</v>
      </c>
      <c r="M121" s="60">
        <v>0</v>
      </c>
      <c r="N121" s="60">
        <v>0</v>
      </c>
      <c r="O121" s="60">
        <v>0</v>
      </c>
    </row>
    <row r="122" spans="1:15" x14ac:dyDescent="0.25">
      <c r="A122" s="58">
        <v>44468</v>
      </c>
      <c r="B122" s="58" t="s">
        <v>527</v>
      </c>
      <c r="C122" s="13" t="s">
        <v>89</v>
      </c>
      <c r="D122" s="76" t="s">
        <v>84</v>
      </c>
      <c r="E122" s="58" t="s">
        <v>573</v>
      </c>
      <c r="F122" s="57">
        <v>100</v>
      </c>
      <c r="G122" s="62" t="s">
        <v>567</v>
      </c>
      <c r="H122" s="61">
        <v>44476</v>
      </c>
      <c r="I122" s="59" t="s">
        <v>575</v>
      </c>
      <c r="J122" s="63">
        <v>100</v>
      </c>
      <c r="K122" s="60"/>
      <c r="L122" s="60">
        <v>0</v>
      </c>
      <c r="M122" s="60">
        <v>0</v>
      </c>
      <c r="N122" s="60">
        <v>0</v>
      </c>
      <c r="O122" s="60">
        <v>100</v>
      </c>
    </row>
    <row r="123" spans="1:15" x14ac:dyDescent="0.25">
      <c r="A123" s="58">
        <v>44473</v>
      </c>
      <c r="B123" s="58" t="s">
        <v>554</v>
      </c>
      <c r="C123" s="13" t="s">
        <v>555</v>
      </c>
      <c r="D123" s="76" t="s">
        <v>84</v>
      </c>
      <c r="E123" s="58" t="s">
        <v>614</v>
      </c>
      <c r="F123" s="57">
        <v>10590.82</v>
      </c>
      <c r="G123" s="62" t="s">
        <v>316</v>
      </c>
      <c r="H123" s="61">
        <v>44474</v>
      </c>
      <c r="I123" s="59" t="s">
        <v>574</v>
      </c>
      <c r="J123" s="63">
        <v>8681</v>
      </c>
      <c r="K123" s="60" t="s">
        <v>606</v>
      </c>
      <c r="L123" s="60">
        <v>0</v>
      </c>
      <c r="M123" s="60">
        <v>0</v>
      </c>
      <c r="N123" s="60">
        <v>0</v>
      </c>
      <c r="O123" s="60">
        <v>8245.7999999999993</v>
      </c>
    </row>
    <row r="124" spans="1:15" x14ac:dyDescent="0.25">
      <c r="A124" s="58">
        <v>44476</v>
      </c>
      <c r="B124" s="58" t="s">
        <v>556</v>
      </c>
      <c r="C124" s="13" t="s">
        <v>560</v>
      </c>
      <c r="D124" s="76" t="s">
        <v>84</v>
      </c>
      <c r="E124" s="58" t="s">
        <v>558</v>
      </c>
      <c r="F124" s="57">
        <v>253.66</v>
      </c>
      <c r="G124" s="62" t="s">
        <v>559</v>
      </c>
      <c r="H124" s="61">
        <v>44484</v>
      </c>
      <c r="I124" s="59" t="s">
        <v>576</v>
      </c>
      <c r="J124" s="63">
        <v>207.92</v>
      </c>
      <c r="K124" s="60"/>
      <c r="L124" s="60">
        <v>0</v>
      </c>
      <c r="M124" s="60">
        <v>0</v>
      </c>
      <c r="N124" s="60">
        <v>207.92</v>
      </c>
      <c r="O124" s="60">
        <f>N124</f>
        <v>207.92</v>
      </c>
    </row>
    <row r="125" spans="1:15" ht="21" customHeight="1" x14ac:dyDescent="0.25">
      <c r="A125" s="58">
        <v>44477</v>
      </c>
      <c r="B125" s="58" t="s">
        <v>557</v>
      </c>
      <c r="C125" s="13" t="s">
        <v>561</v>
      </c>
      <c r="D125" s="76" t="s">
        <v>84</v>
      </c>
      <c r="E125" s="58" t="s">
        <v>582</v>
      </c>
      <c r="F125" s="57">
        <v>13743.3</v>
      </c>
      <c r="G125" s="62" t="s">
        <v>29</v>
      </c>
      <c r="H125" s="61">
        <v>44495</v>
      </c>
      <c r="I125" s="59" t="s">
        <v>581</v>
      </c>
      <c r="J125" s="63">
        <v>11265</v>
      </c>
      <c r="K125" s="60"/>
      <c r="L125" s="60">
        <v>0</v>
      </c>
      <c r="M125" s="60">
        <v>0</v>
      </c>
      <c r="N125" s="60">
        <v>0</v>
      </c>
      <c r="O125" s="60">
        <v>11265</v>
      </c>
    </row>
    <row r="126" spans="1:15" ht="14.45" customHeight="1" x14ac:dyDescent="0.25">
      <c r="A126" s="58">
        <v>44478</v>
      </c>
      <c r="B126" s="58" t="s">
        <v>531</v>
      </c>
      <c r="C126" s="13" t="s">
        <v>563</v>
      </c>
      <c r="D126" s="76" t="s">
        <v>84</v>
      </c>
      <c r="E126" s="58" t="s">
        <v>562</v>
      </c>
      <c r="F126" s="57">
        <v>2749.88</v>
      </c>
      <c r="G126" s="58" t="s">
        <v>417</v>
      </c>
      <c r="H126" s="61">
        <v>44495</v>
      </c>
      <c r="I126" s="59" t="s">
        <v>578</v>
      </c>
      <c r="J126" s="63">
        <v>2254</v>
      </c>
      <c r="K126" s="60"/>
      <c r="L126" s="60">
        <v>0</v>
      </c>
      <c r="M126" s="60">
        <v>0</v>
      </c>
      <c r="N126" s="60">
        <v>0</v>
      </c>
      <c r="O126" s="60">
        <v>0</v>
      </c>
    </row>
    <row r="127" spans="1:15" ht="14.45" customHeight="1" x14ac:dyDescent="0.25">
      <c r="A127" s="58">
        <v>44484</v>
      </c>
      <c r="B127" s="58" t="s">
        <v>532</v>
      </c>
      <c r="C127" s="13" t="s">
        <v>564</v>
      </c>
      <c r="D127" s="76" t="s">
        <v>84</v>
      </c>
      <c r="E127" s="58" t="s">
        <v>572</v>
      </c>
      <c r="F127" s="57">
        <v>7000</v>
      </c>
      <c r="G127" s="58" t="s">
        <v>571</v>
      </c>
      <c r="H127" s="61">
        <v>44487</v>
      </c>
      <c r="I127" s="59" t="s">
        <v>577</v>
      </c>
      <c r="J127" s="63">
        <f>F127</f>
        <v>7000</v>
      </c>
      <c r="K127" s="60"/>
      <c r="L127" s="60">
        <v>0</v>
      </c>
      <c r="M127" s="60">
        <v>0</v>
      </c>
      <c r="N127" s="60">
        <v>0</v>
      </c>
      <c r="O127" s="60">
        <v>7000</v>
      </c>
    </row>
    <row r="128" spans="1:15" ht="22.5" x14ac:dyDescent="0.25">
      <c r="A128" s="58">
        <v>44489</v>
      </c>
      <c r="B128" s="58" t="s">
        <v>533</v>
      </c>
      <c r="C128" s="13" t="s">
        <v>566</v>
      </c>
      <c r="D128" s="58" t="s">
        <v>84</v>
      </c>
      <c r="E128" s="58" t="s">
        <v>579</v>
      </c>
      <c r="F128" s="57">
        <v>1220</v>
      </c>
      <c r="G128" s="58" t="s">
        <v>565</v>
      </c>
      <c r="H128" s="61">
        <v>44495</v>
      </c>
      <c r="I128" s="59" t="s">
        <v>580</v>
      </c>
      <c r="J128" s="63">
        <v>1000</v>
      </c>
      <c r="K128" s="60"/>
      <c r="L128" s="60">
        <v>0</v>
      </c>
      <c r="M128" s="60">
        <v>0</v>
      </c>
      <c r="N128" s="60">
        <v>0</v>
      </c>
      <c r="O128" s="60">
        <v>1000</v>
      </c>
    </row>
    <row r="129" spans="1:15" x14ac:dyDescent="0.25">
      <c r="A129" s="58">
        <v>44495</v>
      </c>
      <c r="B129" s="58" t="s">
        <v>534</v>
      </c>
      <c r="C129" s="13" t="s">
        <v>568</v>
      </c>
      <c r="D129" s="58" t="s">
        <v>84</v>
      </c>
      <c r="E129" s="58" t="s">
        <v>615</v>
      </c>
      <c r="F129" s="57">
        <v>7713.15</v>
      </c>
      <c r="G129" s="58" t="s">
        <v>316</v>
      </c>
      <c r="H129" s="61">
        <v>44495</v>
      </c>
      <c r="I129" s="59" t="s">
        <v>583</v>
      </c>
      <c r="J129" s="63">
        <v>6322.25</v>
      </c>
      <c r="K129" s="60"/>
      <c r="L129" s="60">
        <v>0</v>
      </c>
      <c r="M129" s="60">
        <v>0</v>
      </c>
      <c r="N129" s="60">
        <v>0</v>
      </c>
      <c r="O129" s="60">
        <f>15474.23-8235</f>
        <v>7239.23</v>
      </c>
    </row>
    <row r="130" spans="1:15" ht="22.5" x14ac:dyDescent="0.25">
      <c r="A130" s="58">
        <v>44496</v>
      </c>
      <c r="B130" s="58" t="s">
        <v>536</v>
      </c>
      <c r="C130" s="13" t="s">
        <v>569</v>
      </c>
      <c r="D130" s="58" t="s">
        <v>84</v>
      </c>
      <c r="E130" s="58" t="s">
        <v>570</v>
      </c>
      <c r="F130" s="57">
        <v>6954</v>
      </c>
      <c r="G130" s="58" t="s">
        <v>584</v>
      </c>
      <c r="H130" s="61">
        <v>44503</v>
      </c>
      <c r="I130" s="59" t="s">
        <v>585</v>
      </c>
      <c r="J130" s="63">
        <v>5700</v>
      </c>
      <c r="K130" s="60"/>
      <c r="L130" s="60">
        <v>0</v>
      </c>
      <c r="M130" s="60">
        <v>0</v>
      </c>
      <c r="N130" s="60">
        <v>0</v>
      </c>
      <c r="O130" s="60">
        <v>0</v>
      </c>
    </row>
    <row r="131" spans="1:15" x14ac:dyDescent="0.25">
      <c r="A131" s="58">
        <v>44510</v>
      </c>
      <c r="B131" s="58" t="s">
        <v>537</v>
      </c>
      <c r="C131" s="80" t="s">
        <v>587</v>
      </c>
      <c r="D131" s="58" t="s">
        <v>84</v>
      </c>
      <c r="E131" s="58" t="s">
        <v>586</v>
      </c>
      <c r="F131" s="57">
        <v>2586.4</v>
      </c>
      <c r="G131" s="58" t="s">
        <v>595</v>
      </c>
      <c r="H131" s="61">
        <v>44523</v>
      </c>
      <c r="I131" s="59" t="s">
        <v>618</v>
      </c>
      <c r="J131" s="63">
        <v>2120</v>
      </c>
      <c r="K131" s="60"/>
      <c r="L131" s="60">
        <v>0</v>
      </c>
      <c r="M131" s="60">
        <v>0</v>
      </c>
      <c r="N131" s="60">
        <v>0</v>
      </c>
      <c r="O131" s="60">
        <v>0</v>
      </c>
    </row>
    <row r="132" spans="1:15" x14ac:dyDescent="0.25">
      <c r="A132" s="58">
        <v>44518</v>
      </c>
      <c r="B132" s="58" t="s">
        <v>538</v>
      </c>
      <c r="C132" s="80" t="s">
        <v>588</v>
      </c>
      <c r="D132" s="58" t="s">
        <v>84</v>
      </c>
      <c r="E132" s="58" t="s">
        <v>589</v>
      </c>
      <c r="F132" s="57">
        <v>1073.5999999999999</v>
      </c>
      <c r="G132" s="58" t="s">
        <v>620</v>
      </c>
      <c r="H132" s="61">
        <v>44524</v>
      </c>
      <c r="I132" s="59" t="s">
        <v>619</v>
      </c>
      <c r="J132" s="63">
        <v>880</v>
      </c>
      <c r="K132" s="60"/>
      <c r="L132" s="60">
        <v>0</v>
      </c>
      <c r="M132" s="60">
        <v>0</v>
      </c>
      <c r="N132" s="60">
        <v>0</v>
      </c>
      <c r="O132" s="60">
        <v>0</v>
      </c>
    </row>
    <row r="133" spans="1:15" x14ac:dyDescent="0.25">
      <c r="A133" s="58">
        <v>44524</v>
      </c>
      <c r="B133" s="58" t="s">
        <v>539</v>
      </c>
      <c r="C133" s="13" t="s">
        <v>499</v>
      </c>
      <c r="D133" s="58" t="s">
        <v>84</v>
      </c>
      <c r="E133" s="58" t="s">
        <v>590</v>
      </c>
      <c r="F133" s="57">
        <v>762.5</v>
      </c>
      <c r="G133" s="62" t="s">
        <v>591</v>
      </c>
      <c r="H133" s="61">
        <v>44524</v>
      </c>
      <c r="I133" s="59" t="s">
        <v>621</v>
      </c>
      <c r="J133" s="63">
        <v>625</v>
      </c>
      <c r="K133" s="60"/>
      <c r="L133" s="60">
        <v>0</v>
      </c>
      <c r="M133" s="60">
        <v>0</v>
      </c>
      <c r="N133" s="60">
        <v>0</v>
      </c>
      <c r="O133" s="60">
        <v>625</v>
      </c>
    </row>
    <row r="134" spans="1:15" x14ac:dyDescent="0.25">
      <c r="A134" s="58">
        <v>44524</v>
      </c>
      <c r="B134" s="58" t="s">
        <v>541</v>
      </c>
      <c r="C134" s="13" t="s">
        <v>594</v>
      </c>
      <c r="D134" s="58" t="s">
        <v>84</v>
      </c>
      <c r="E134" s="58" t="s">
        <v>592</v>
      </c>
      <c r="F134" s="57">
        <f>(220*22%)+220</f>
        <v>268.39999999999998</v>
      </c>
      <c r="G134" s="62" t="s">
        <v>593</v>
      </c>
      <c r="H134" s="61">
        <v>44529</v>
      </c>
      <c r="I134" s="59" t="s">
        <v>622</v>
      </c>
      <c r="J134" s="63">
        <v>220</v>
      </c>
      <c r="K134" s="60" t="s">
        <v>612</v>
      </c>
      <c r="L134" s="60">
        <v>0</v>
      </c>
      <c r="M134" s="60">
        <v>0</v>
      </c>
      <c r="N134" s="60">
        <v>0</v>
      </c>
      <c r="O134" s="60">
        <v>222.53</v>
      </c>
    </row>
    <row r="135" spans="1:15" ht="33" x14ac:dyDescent="0.25">
      <c r="A135" s="58">
        <v>44531</v>
      </c>
      <c r="B135" s="58" t="s">
        <v>540</v>
      </c>
      <c r="C135" s="13" t="s">
        <v>596</v>
      </c>
      <c r="D135" s="58" t="s">
        <v>84</v>
      </c>
      <c r="E135" s="58" t="s">
        <v>623</v>
      </c>
      <c r="F135" s="57">
        <v>5500</v>
      </c>
      <c r="G135" s="62" t="s">
        <v>244</v>
      </c>
      <c r="H135" s="61">
        <v>44532</v>
      </c>
      <c r="I135" s="59" t="s">
        <v>624</v>
      </c>
      <c r="J135" s="63">
        <v>4508.1899999999996</v>
      </c>
      <c r="K135" s="60"/>
      <c r="L135" s="60">
        <v>0</v>
      </c>
      <c r="M135" s="60">
        <v>0</v>
      </c>
      <c r="N135" s="60">
        <v>0</v>
      </c>
      <c r="O135" s="60">
        <v>4508.24</v>
      </c>
    </row>
    <row r="136" spans="1:15" x14ac:dyDescent="0.25">
      <c r="A136" s="58">
        <v>44537</v>
      </c>
      <c r="B136" s="58" t="s">
        <v>542</v>
      </c>
      <c r="C136" s="13" t="s">
        <v>597</v>
      </c>
      <c r="D136" s="58" t="s">
        <v>84</v>
      </c>
      <c r="E136" s="58" t="s">
        <v>598</v>
      </c>
      <c r="F136" s="57">
        <f>(37*22%)+37</f>
        <v>45.14</v>
      </c>
      <c r="G136" s="62" t="s">
        <v>24</v>
      </c>
      <c r="H136" s="61">
        <v>44539</v>
      </c>
      <c r="I136" s="59" t="s">
        <v>605</v>
      </c>
      <c r="J136" s="63">
        <v>37</v>
      </c>
      <c r="K136" s="60"/>
      <c r="L136" s="60">
        <v>0</v>
      </c>
      <c r="M136" s="60">
        <v>0</v>
      </c>
      <c r="N136" s="60">
        <v>0</v>
      </c>
      <c r="O136" s="60">
        <v>37</v>
      </c>
    </row>
    <row r="137" spans="1:15" x14ac:dyDescent="0.25">
      <c r="A137" s="58">
        <v>44540</v>
      </c>
      <c r="B137" s="58" t="s">
        <v>547</v>
      </c>
      <c r="C137" s="80" t="s">
        <v>600</v>
      </c>
      <c r="D137" s="58" t="s">
        <v>84</v>
      </c>
      <c r="E137" s="58" t="s">
        <v>599</v>
      </c>
      <c r="F137" s="57">
        <v>4392</v>
      </c>
      <c r="G137" s="62" t="s">
        <v>29</v>
      </c>
      <c r="H137" s="61">
        <v>44543</v>
      </c>
      <c r="I137" s="59" t="s">
        <v>607</v>
      </c>
      <c r="J137" s="63">
        <v>3600</v>
      </c>
      <c r="K137" s="60"/>
      <c r="L137" s="60">
        <v>0</v>
      </c>
      <c r="M137" s="60">
        <v>0</v>
      </c>
      <c r="N137" s="60">
        <v>0</v>
      </c>
      <c r="O137" s="60">
        <v>3600</v>
      </c>
    </row>
    <row r="138" spans="1:15" x14ac:dyDescent="0.25">
      <c r="A138" s="58">
        <v>44546</v>
      </c>
      <c r="B138" s="58" t="s">
        <v>543</v>
      </c>
      <c r="C138" s="80" t="s">
        <v>602</v>
      </c>
      <c r="D138" s="58" t="s">
        <v>84</v>
      </c>
      <c r="E138" s="58" t="s">
        <v>601</v>
      </c>
      <c r="F138" s="57">
        <v>610</v>
      </c>
      <c r="G138" s="62" t="s">
        <v>121</v>
      </c>
      <c r="H138" s="61">
        <v>44550</v>
      </c>
      <c r="I138" s="59" t="s">
        <v>625</v>
      </c>
      <c r="J138" s="63">
        <v>500</v>
      </c>
      <c r="K138" s="60"/>
      <c r="L138" s="60">
        <v>0</v>
      </c>
      <c r="M138" s="60">
        <v>0</v>
      </c>
      <c r="N138" s="60">
        <v>0</v>
      </c>
      <c r="O138" s="60">
        <v>0</v>
      </c>
    </row>
    <row r="139" spans="1:15" x14ac:dyDescent="0.25">
      <c r="A139" s="58">
        <v>44553</v>
      </c>
      <c r="B139" s="58" t="s">
        <v>544</v>
      </c>
      <c r="C139" s="80" t="s">
        <v>603</v>
      </c>
      <c r="D139" s="58" t="s">
        <v>84</v>
      </c>
      <c r="E139" s="58" t="s">
        <v>604</v>
      </c>
      <c r="F139" s="57">
        <v>40000</v>
      </c>
      <c r="G139" s="62" t="s">
        <v>394</v>
      </c>
      <c r="H139" s="61">
        <v>44553</v>
      </c>
      <c r="I139" s="59" t="s">
        <v>626</v>
      </c>
      <c r="J139" s="63">
        <v>39653</v>
      </c>
      <c r="K139" s="60"/>
      <c r="L139" s="60">
        <v>0</v>
      </c>
      <c r="M139" s="60">
        <v>0</v>
      </c>
      <c r="N139" s="60">
        <v>0</v>
      </c>
      <c r="O139" s="60">
        <f>37225.92+2427.6</f>
        <v>39653.519999999997</v>
      </c>
    </row>
    <row r="140" spans="1:15" x14ac:dyDescent="0.25">
      <c r="A140" s="58"/>
      <c r="B140" s="58"/>
      <c r="C140" s="80"/>
      <c r="D140" s="1"/>
      <c r="E140" s="58"/>
      <c r="F140" s="57"/>
      <c r="G140" s="62"/>
      <c r="H140" s="61"/>
      <c r="I140" s="59"/>
      <c r="J140" s="63"/>
      <c r="K140" s="60"/>
      <c r="L140" s="60"/>
      <c r="M140" s="60"/>
      <c r="N140" s="60"/>
      <c r="O140" s="60"/>
    </row>
    <row r="141" spans="1:15" x14ac:dyDescent="0.25">
      <c r="A141" s="58"/>
      <c r="B141" s="58"/>
      <c r="C141" s="80"/>
      <c r="D141" s="1"/>
      <c r="E141" s="58"/>
      <c r="F141" s="57"/>
      <c r="G141" s="62"/>
      <c r="H141" s="61"/>
      <c r="I141" s="59"/>
      <c r="J141" s="63"/>
      <c r="K141" s="60"/>
      <c r="L141" s="60"/>
      <c r="M141" s="60"/>
      <c r="N141" s="60"/>
      <c r="O141" s="60"/>
    </row>
    <row r="142" spans="1:15" x14ac:dyDescent="0.25">
      <c r="A142" s="58"/>
      <c r="B142" s="20"/>
      <c r="C142" s="80"/>
      <c r="D142" s="1"/>
      <c r="E142" s="58"/>
      <c r="F142" s="57"/>
      <c r="G142" s="62"/>
      <c r="H142" s="61"/>
      <c r="I142" s="59"/>
      <c r="J142" s="63"/>
      <c r="K142" s="60"/>
      <c r="L142" s="60"/>
      <c r="M142" s="60"/>
      <c r="N142" s="60"/>
      <c r="O142" s="60"/>
    </row>
    <row r="143" spans="1:15" x14ac:dyDescent="0.25">
      <c r="A143" s="58"/>
      <c r="B143" s="20"/>
      <c r="C143" s="80"/>
      <c r="D143" s="1"/>
      <c r="E143" s="58"/>
      <c r="F143" s="57"/>
      <c r="G143" s="62"/>
      <c r="H143" s="61"/>
      <c r="I143" s="59"/>
      <c r="J143" s="63"/>
      <c r="K143" s="60"/>
      <c r="L143" s="60"/>
      <c r="M143" s="60"/>
      <c r="N143" s="60"/>
      <c r="O143" s="60"/>
    </row>
    <row r="144" spans="1:15" x14ac:dyDescent="0.25">
      <c r="A144" s="58"/>
      <c r="B144" s="20"/>
      <c r="C144" s="80"/>
      <c r="D144" s="1"/>
      <c r="E144" s="58"/>
      <c r="F144" s="57"/>
      <c r="G144" s="62"/>
      <c r="H144" s="61"/>
      <c r="I144" s="59"/>
      <c r="J144" s="63"/>
      <c r="K144" s="60"/>
      <c r="L144" s="60"/>
      <c r="M144" s="60"/>
      <c r="N144" s="60"/>
      <c r="O144" s="60"/>
    </row>
    <row r="145" spans="1:15" x14ac:dyDescent="0.25">
      <c r="A145" s="58"/>
      <c r="B145" s="20"/>
      <c r="C145" s="80"/>
      <c r="D145" s="1"/>
      <c r="E145" s="58"/>
      <c r="F145" s="57"/>
      <c r="G145" s="62"/>
      <c r="H145" s="61"/>
      <c r="I145" s="59"/>
      <c r="J145" s="63"/>
      <c r="K145" s="60"/>
      <c r="L145" s="60"/>
      <c r="M145" s="60"/>
      <c r="N145" s="60"/>
      <c r="O145" s="60"/>
    </row>
    <row r="146" spans="1:15" x14ac:dyDescent="0.25">
      <c r="A146" s="58"/>
      <c r="B146" s="20"/>
      <c r="C146" s="80"/>
      <c r="D146" s="1"/>
      <c r="E146" s="58"/>
      <c r="F146" s="57"/>
      <c r="G146" s="62"/>
      <c r="H146" s="61"/>
      <c r="I146" s="59"/>
      <c r="J146" s="63"/>
      <c r="K146" s="60"/>
      <c r="L146" s="60"/>
      <c r="M146" s="60"/>
      <c r="N146" s="60"/>
      <c r="O146" s="60"/>
    </row>
    <row r="147" spans="1:15" x14ac:dyDescent="0.25">
      <c r="A147" s="58"/>
      <c r="B147" s="20"/>
      <c r="C147" s="80"/>
      <c r="D147" s="1"/>
      <c r="E147" s="58"/>
      <c r="G147" s="62"/>
      <c r="H147" s="61"/>
      <c r="I147" s="59"/>
      <c r="J147" s="63"/>
      <c r="K147" s="60"/>
      <c r="L147" s="60"/>
      <c r="M147" s="60"/>
      <c r="N147" s="60"/>
      <c r="O147" s="60"/>
    </row>
    <row r="148" spans="1:15" x14ac:dyDescent="0.25">
      <c r="A148" s="58"/>
      <c r="B148" s="20"/>
      <c r="C148" s="80"/>
      <c r="D148" s="1"/>
      <c r="E148" s="58"/>
      <c r="G148" s="62"/>
      <c r="H148" s="61"/>
      <c r="I148" s="59"/>
      <c r="J148" s="63"/>
      <c r="K148" s="60"/>
      <c r="L148" s="60"/>
      <c r="M148" s="60"/>
      <c r="N148" s="60"/>
      <c r="O148" s="60"/>
    </row>
    <row r="149" spans="1:15" x14ac:dyDescent="0.25">
      <c r="A149" s="58"/>
      <c r="B149" s="20"/>
      <c r="D149" s="1"/>
      <c r="E149" s="58"/>
      <c r="G149" s="62"/>
      <c r="H149" s="61"/>
      <c r="I149" s="59"/>
      <c r="J149" s="63"/>
      <c r="K149" s="60"/>
      <c r="L149" s="60"/>
      <c r="M149" s="60"/>
      <c r="N149" s="60"/>
      <c r="O149" s="60"/>
    </row>
    <row r="150" spans="1:15" x14ac:dyDescent="0.25">
      <c r="A150" s="58"/>
      <c r="B150" s="20"/>
      <c r="D150" s="1"/>
      <c r="E150" s="58"/>
      <c r="G150" s="62"/>
      <c r="H150" s="61"/>
      <c r="I150" s="59"/>
      <c r="J150" s="63"/>
      <c r="K150" s="60"/>
      <c r="L150" s="60"/>
      <c r="M150" s="60"/>
      <c r="N150" s="60"/>
      <c r="O150" s="60"/>
    </row>
    <row r="151" spans="1:15" x14ac:dyDescent="0.25">
      <c r="A151" s="58"/>
      <c r="B151" s="20"/>
      <c r="D151" s="1"/>
      <c r="E151" s="58"/>
      <c r="H151" s="61"/>
      <c r="I151" s="59"/>
      <c r="J151" s="63"/>
      <c r="K151" s="60"/>
      <c r="L151" s="60"/>
      <c r="M151" s="60"/>
      <c r="N151" s="60"/>
      <c r="O151" s="60"/>
    </row>
    <row r="152" spans="1:15" x14ac:dyDescent="0.25">
      <c r="A152" s="58"/>
      <c r="B152" s="20"/>
      <c r="D152" s="1"/>
      <c r="E152" s="58"/>
      <c r="H152" s="61"/>
      <c r="I152" s="59"/>
      <c r="J152" s="63"/>
      <c r="K152" s="60"/>
      <c r="L152" s="60"/>
      <c r="M152" s="60"/>
      <c r="N152" s="60"/>
      <c r="O152" s="60"/>
    </row>
    <row r="153" spans="1:15" x14ac:dyDescent="0.25">
      <c r="A153" s="58"/>
      <c r="B153" s="20"/>
      <c r="D153" s="1"/>
      <c r="E153" s="58"/>
      <c r="H153" s="61"/>
      <c r="I153" s="59"/>
      <c r="J153" s="63"/>
      <c r="K153" s="60"/>
      <c r="L153" s="60"/>
      <c r="M153" s="60"/>
      <c r="N153" s="60"/>
      <c r="O153" s="60"/>
    </row>
    <row r="154" spans="1:15" x14ac:dyDescent="0.25">
      <c r="A154" s="58"/>
      <c r="B154" s="20"/>
      <c r="D154" s="1"/>
      <c r="E154" s="58"/>
      <c r="H154" s="61"/>
      <c r="I154" s="59"/>
      <c r="J154" s="63"/>
      <c r="K154" s="60"/>
      <c r="L154" s="60"/>
      <c r="M154" s="60"/>
      <c r="N154" s="60"/>
      <c r="O154" s="60"/>
    </row>
    <row r="155" spans="1:15" x14ac:dyDescent="0.25">
      <c r="A155" s="58"/>
      <c r="B155" s="20"/>
      <c r="D155" s="1"/>
      <c r="E155" s="58"/>
      <c r="H155" s="61"/>
      <c r="I155" s="59"/>
      <c r="J155" s="63"/>
      <c r="K155" s="60"/>
      <c r="L155" s="60"/>
      <c r="M155" s="60"/>
      <c r="N155" s="60"/>
      <c r="O155" s="60"/>
    </row>
    <row r="156" spans="1:15" x14ac:dyDescent="0.25">
      <c r="A156" s="58"/>
      <c r="B156" s="20"/>
      <c r="D156" s="1"/>
      <c r="E156" s="58"/>
      <c r="H156" s="61"/>
      <c r="I156" s="59"/>
      <c r="J156" s="63"/>
      <c r="K156" s="60"/>
      <c r="L156" s="60"/>
      <c r="M156" s="60"/>
      <c r="N156" s="60"/>
      <c r="O156" s="60"/>
    </row>
    <row r="157" spans="1:15" x14ac:dyDescent="0.25">
      <c r="A157" s="58"/>
      <c r="B157" s="20"/>
      <c r="D157" s="1"/>
      <c r="E157" s="58"/>
      <c r="H157" s="61"/>
      <c r="I157" s="59"/>
      <c r="J157" s="63"/>
      <c r="K157" s="60"/>
      <c r="L157" s="60"/>
      <c r="M157" s="60"/>
      <c r="N157" s="60"/>
      <c r="O157" s="60"/>
    </row>
    <row r="158" spans="1:15" x14ac:dyDescent="0.25">
      <c r="A158" s="58"/>
      <c r="B158" s="20"/>
      <c r="D158" s="1"/>
      <c r="E158" s="58"/>
      <c r="H158" s="61"/>
      <c r="I158" s="59"/>
      <c r="J158" s="63"/>
      <c r="K158" s="60"/>
      <c r="L158" s="60"/>
      <c r="M158" s="60"/>
      <c r="N158" s="60"/>
      <c r="O158" s="60"/>
    </row>
    <row r="159" spans="1:15" x14ac:dyDescent="0.25">
      <c r="A159" s="58"/>
      <c r="B159" s="20"/>
      <c r="D159" s="1"/>
      <c r="E159" s="58"/>
      <c r="H159" s="61"/>
      <c r="I159" s="59"/>
      <c r="J159" s="63"/>
      <c r="K159" s="60"/>
      <c r="L159" s="60"/>
      <c r="M159" s="60"/>
      <c r="N159" s="60"/>
      <c r="O159" s="60"/>
    </row>
    <row r="160" spans="1:15" x14ac:dyDescent="0.25">
      <c r="A160" s="58"/>
      <c r="B160" s="20"/>
      <c r="D160" s="1"/>
      <c r="E160" s="58"/>
      <c r="H160" s="61"/>
      <c r="I160" s="59"/>
      <c r="J160" s="63"/>
      <c r="K160" s="60"/>
      <c r="L160" s="60"/>
      <c r="M160" s="60"/>
      <c r="N160" s="60"/>
      <c r="O160" s="60"/>
    </row>
    <row r="161" spans="1:15" x14ac:dyDescent="0.25">
      <c r="A161" s="58"/>
      <c r="B161" s="20"/>
      <c r="D161" s="1"/>
      <c r="E161" s="58"/>
      <c r="H161" s="61"/>
      <c r="I161" s="59"/>
      <c r="J161" s="63"/>
      <c r="K161" s="60"/>
      <c r="L161" s="60"/>
      <c r="M161" s="60"/>
      <c r="N161" s="60"/>
      <c r="O161" s="60"/>
    </row>
    <row r="162" spans="1:15" x14ac:dyDescent="0.25">
      <c r="A162" s="58"/>
      <c r="B162" s="20"/>
      <c r="D162" s="1"/>
      <c r="E162" s="58"/>
      <c r="H162" s="61"/>
      <c r="I162" s="59"/>
      <c r="J162" s="63"/>
      <c r="K162" s="60"/>
      <c r="L162" s="60"/>
      <c r="M162" s="60"/>
      <c r="N162" s="60"/>
      <c r="O162" s="60"/>
    </row>
    <row r="163" spans="1:15" x14ac:dyDescent="0.25">
      <c r="A163" s="58"/>
      <c r="B163" s="20"/>
      <c r="D163" s="1"/>
      <c r="E163" s="58"/>
      <c r="H163" s="61"/>
      <c r="I163" s="59"/>
      <c r="J163" s="63"/>
      <c r="K163" s="60"/>
      <c r="L163" s="60"/>
      <c r="M163" s="60"/>
      <c r="N163" s="60"/>
      <c r="O163" s="60"/>
    </row>
    <row r="164" spans="1:15" x14ac:dyDescent="0.25">
      <c r="A164" s="58"/>
      <c r="B164" s="20"/>
      <c r="D164" s="1"/>
      <c r="E164" s="58"/>
      <c r="H164" s="61"/>
      <c r="I164" s="59"/>
      <c r="J164" s="63"/>
      <c r="K164" s="60"/>
      <c r="L164" s="60"/>
      <c r="M164" s="60"/>
      <c r="N164" s="60"/>
      <c r="O164" s="60"/>
    </row>
    <row r="165" spans="1:15" x14ac:dyDescent="0.25">
      <c r="A165" s="58"/>
      <c r="B165" s="20"/>
      <c r="D165" s="1"/>
      <c r="E165" s="58"/>
      <c r="H165" s="61"/>
      <c r="I165" s="59"/>
      <c r="J165" s="63"/>
      <c r="K165" s="60"/>
      <c r="L165" s="60"/>
      <c r="M165" s="60"/>
      <c r="N165" s="60"/>
      <c r="O165" s="60"/>
    </row>
    <row r="166" spans="1:15" x14ac:dyDescent="0.25">
      <c r="A166" s="58"/>
      <c r="B166" s="20"/>
      <c r="D166" s="1"/>
      <c r="E166" s="58"/>
      <c r="H166" s="61"/>
      <c r="I166" s="59"/>
      <c r="J166" s="63"/>
      <c r="K166" s="60"/>
      <c r="L166" s="60"/>
      <c r="M166" s="60"/>
      <c r="N166" s="60"/>
      <c r="O166" s="60"/>
    </row>
    <row r="167" spans="1:15" x14ac:dyDescent="0.25">
      <c r="A167" s="58"/>
      <c r="B167" s="20"/>
      <c r="D167" s="1"/>
      <c r="E167" s="58"/>
      <c r="H167" s="61"/>
      <c r="I167" s="59"/>
      <c r="J167" s="63"/>
      <c r="K167" s="60"/>
      <c r="L167" s="60"/>
      <c r="M167" s="60"/>
      <c r="N167" s="60"/>
      <c r="O167" s="60"/>
    </row>
    <row r="168" spans="1:15" x14ac:dyDescent="0.25">
      <c r="A168" s="58"/>
      <c r="B168" s="20"/>
      <c r="D168" s="1"/>
      <c r="E168" s="58"/>
      <c r="H168" s="61"/>
      <c r="I168" s="59"/>
      <c r="J168" s="63"/>
      <c r="K168" s="60"/>
      <c r="L168" s="60"/>
      <c r="M168" s="60"/>
      <c r="N168" s="60"/>
      <c r="O168" s="60"/>
    </row>
    <row r="169" spans="1:15" x14ac:dyDescent="0.25">
      <c r="A169" s="58"/>
      <c r="B169" s="20"/>
      <c r="D169" s="1"/>
      <c r="E169" s="58"/>
      <c r="H169" s="61"/>
      <c r="I169" s="59"/>
      <c r="J169" s="63"/>
      <c r="K169" s="60"/>
      <c r="L169" s="60"/>
      <c r="M169" s="60"/>
      <c r="N169" s="60"/>
      <c r="O169" s="60"/>
    </row>
    <row r="170" spans="1:15" x14ac:dyDescent="0.25">
      <c r="A170" s="58"/>
      <c r="B170" s="20"/>
      <c r="D170" s="1"/>
      <c r="E170" s="58"/>
      <c r="H170" s="61"/>
      <c r="I170" s="59"/>
      <c r="J170" s="63"/>
      <c r="K170" s="60"/>
      <c r="L170" s="60"/>
      <c r="M170" s="60"/>
      <c r="N170" s="60"/>
      <c r="O170" s="60"/>
    </row>
    <row r="171" spans="1:15" x14ac:dyDescent="0.25">
      <c r="A171" s="58"/>
      <c r="B171" s="20"/>
      <c r="D171" s="1"/>
      <c r="E171" s="58"/>
      <c r="H171" s="61"/>
      <c r="I171" s="59"/>
      <c r="J171" s="63"/>
      <c r="K171" s="60"/>
      <c r="L171" s="60"/>
      <c r="M171" s="60"/>
      <c r="N171" s="60"/>
      <c r="O171" s="60"/>
    </row>
    <row r="172" spans="1:15" x14ac:dyDescent="0.25">
      <c r="A172" s="58"/>
      <c r="B172" s="20"/>
      <c r="D172" s="1"/>
      <c r="E172" s="58"/>
      <c r="H172" s="61"/>
      <c r="I172" s="59"/>
      <c r="J172" s="63"/>
      <c r="K172" s="60"/>
      <c r="L172" s="60"/>
      <c r="M172" s="60"/>
      <c r="N172" s="60"/>
      <c r="O172" s="60"/>
    </row>
    <row r="173" spans="1:15" x14ac:dyDescent="0.25">
      <c r="A173" s="58"/>
      <c r="B173" s="20"/>
      <c r="D173" s="1"/>
      <c r="E173" s="58"/>
      <c r="H173" s="61"/>
      <c r="I173" s="59"/>
      <c r="J173" s="63"/>
      <c r="K173" s="60"/>
      <c r="L173" s="60"/>
      <c r="M173" s="60"/>
      <c r="N173" s="60"/>
      <c r="O173" s="60"/>
    </row>
    <row r="174" spans="1:15" x14ac:dyDescent="0.25">
      <c r="A174" s="58"/>
      <c r="B174" s="20"/>
      <c r="D174" s="1"/>
      <c r="E174" s="58"/>
      <c r="H174" s="61"/>
      <c r="I174" s="59"/>
      <c r="J174" s="63"/>
      <c r="K174" s="60"/>
      <c r="L174" s="60"/>
      <c r="M174" s="60"/>
      <c r="N174" s="60"/>
      <c r="O174" s="60"/>
    </row>
    <row r="175" spans="1:15" x14ac:dyDescent="0.25">
      <c r="A175" s="58"/>
      <c r="B175" s="20"/>
      <c r="D175" s="1"/>
      <c r="E175" s="58"/>
      <c r="H175" s="61"/>
      <c r="I175" s="59"/>
      <c r="J175" s="63"/>
      <c r="K175" s="60"/>
      <c r="L175" s="60"/>
      <c r="M175" s="60"/>
      <c r="N175" s="60"/>
      <c r="O175" s="60"/>
    </row>
    <row r="176" spans="1:15" x14ac:dyDescent="0.25">
      <c r="A176" s="58"/>
      <c r="B176" s="20"/>
      <c r="D176" s="1"/>
      <c r="E176" s="58"/>
      <c r="H176" s="61"/>
      <c r="I176" s="59"/>
      <c r="J176" s="63"/>
      <c r="K176" s="60"/>
      <c r="L176" s="60"/>
      <c r="M176" s="60"/>
      <c r="N176" s="60"/>
      <c r="O176" s="60"/>
    </row>
    <row r="177" spans="1:15" x14ac:dyDescent="0.25">
      <c r="A177" s="58"/>
      <c r="B177" s="20"/>
      <c r="D177" s="1"/>
      <c r="E177" s="58"/>
      <c r="H177" s="61"/>
      <c r="I177" s="59"/>
      <c r="J177" s="63"/>
      <c r="K177" s="60"/>
      <c r="L177" s="60"/>
      <c r="M177" s="60"/>
      <c r="N177" s="60"/>
      <c r="O177" s="60"/>
    </row>
    <row r="178" spans="1:15" x14ac:dyDescent="0.25">
      <c r="A178" s="58"/>
      <c r="B178" s="20"/>
      <c r="D178" s="1"/>
      <c r="E178" s="58"/>
      <c r="H178" s="61"/>
      <c r="I178" s="59"/>
      <c r="J178" s="63"/>
      <c r="K178" s="60"/>
      <c r="L178" s="60"/>
      <c r="M178" s="60"/>
      <c r="N178" s="60"/>
      <c r="O178" s="60"/>
    </row>
    <row r="179" spans="1:15" x14ac:dyDescent="0.25">
      <c r="A179" s="58"/>
      <c r="B179" s="20"/>
      <c r="D179" s="1"/>
      <c r="E179" s="58"/>
      <c r="H179" s="61"/>
      <c r="I179" s="59"/>
      <c r="J179" s="63"/>
      <c r="K179" s="60"/>
      <c r="L179" s="60"/>
      <c r="M179" s="60"/>
      <c r="N179" s="60"/>
      <c r="O179" s="60"/>
    </row>
    <row r="180" spans="1:15" x14ac:dyDescent="0.25">
      <c r="A180" s="58"/>
      <c r="B180" s="20"/>
      <c r="D180" s="1"/>
      <c r="E180" s="58"/>
      <c r="H180" s="61"/>
      <c r="I180" s="59"/>
      <c r="J180" s="63"/>
      <c r="K180" s="60"/>
      <c r="L180" s="60"/>
      <c r="M180" s="60"/>
      <c r="N180" s="60"/>
      <c r="O180" s="60"/>
    </row>
    <row r="181" spans="1:15" x14ac:dyDescent="0.25">
      <c r="A181" s="58"/>
      <c r="B181" s="20"/>
      <c r="D181" s="1"/>
      <c r="E181" s="58"/>
      <c r="H181" s="61"/>
      <c r="I181" s="59"/>
      <c r="J181" s="63"/>
      <c r="K181" s="60"/>
      <c r="L181" s="60"/>
      <c r="M181" s="60"/>
      <c r="N181" s="60"/>
      <c r="O181" s="60"/>
    </row>
    <row r="182" spans="1:15" x14ac:dyDescent="0.25">
      <c r="A182" s="58"/>
      <c r="B182" s="20"/>
      <c r="D182" s="1"/>
      <c r="E182" s="58"/>
      <c r="H182" s="61"/>
      <c r="I182" s="59"/>
      <c r="J182" s="63"/>
      <c r="K182" s="60"/>
      <c r="L182" s="60"/>
      <c r="M182" s="60"/>
      <c r="N182" s="60"/>
      <c r="O182" s="60"/>
    </row>
    <row r="183" spans="1:15" x14ac:dyDescent="0.25">
      <c r="A183" s="58"/>
      <c r="B183" s="20"/>
      <c r="D183" s="1"/>
      <c r="E183" s="58"/>
      <c r="H183" s="61"/>
      <c r="I183" s="59"/>
      <c r="J183" s="63"/>
      <c r="K183" s="60"/>
      <c r="L183" s="60"/>
      <c r="M183" s="60"/>
      <c r="N183" s="60"/>
      <c r="O183" s="60"/>
    </row>
    <row r="184" spans="1:15" x14ac:dyDescent="0.25">
      <c r="A184" s="58"/>
      <c r="B184" s="20"/>
      <c r="D184" s="1"/>
      <c r="E184" s="58"/>
      <c r="H184" s="61"/>
      <c r="I184" s="59"/>
      <c r="J184" s="63"/>
      <c r="K184" s="60"/>
      <c r="L184" s="60"/>
      <c r="M184" s="60"/>
      <c r="N184" s="60"/>
      <c r="O184" s="60"/>
    </row>
    <row r="185" spans="1:15" x14ac:dyDescent="0.25">
      <c r="A185" s="58"/>
      <c r="B185" s="20"/>
      <c r="D185" s="1"/>
      <c r="E185" s="58"/>
      <c r="H185" s="61"/>
      <c r="I185" s="59"/>
      <c r="J185" s="63"/>
      <c r="K185" s="60"/>
      <c r="L185" s="60"/>
      <c r="M185" s="60"/>
      <c r="N185" s="60"/>
      <c r="O185" s="60"/>
    </row>
    <row r="186" spans="1:15" x14ac:dyDescent="0.25">
      <c r="A186" s="58"/>
      <c r="B186" s="20"/>
      <c r="D186" s="1"/>
      <c r="E186" s="58"/>
      <c r="H186" s="61"/>
      <c r="I186" s="59"/>
      <c r="J186" s="63"/>
      <c r="K186" s="60"/>
      <c r="L186" s="60"/>
      <c r="M186" s="60"/>
      <c r="N186" s="60"/>
      <c r="O186" s="60"/>
    </row>
    <row r="187" spans="1:15" x14ac:dyDescent="0.25">
      <c r="A187" s="58"/>
      <c r="B187" s="20"/>
      <c r="D187" s="1"/>
      <c r="E187" s="58"/>
      <c r="H187" s="61"/>
      <c r="I187" s="59"/>
      <c r="J187" s="63"/>
      <c r="K187" s="60"/>
      <c r="L187" s="60"/>
      <c r="M187" s="60"/>
      <c r="N187" s="60"/>
      <c r="O187" s="60"/>
    </row>
    <row r="188" spans="1:15" x14ac:dyDescent="0.25">
      <c r="A188" s="58"/>
      <c r="B188" s="20"/>
      <c r="D188" s="1"/>
      <c r="E188" s="58"/>
      <c r="H188" s="61"/>
      <c r="I188" s="59"/>
      <c r="J188" s="63"/>
      <c r="K188" s="60"/>
      <c r="L188" s="60"/>
      <c r="M188" s="60"/>
      <c r="N188" s="60"/>
      <c r="O188" s="60"/>
    </row>
    <row r="189" spans="1:15" x14ac:dyDescent="0.25">
      <c r="A189" s="58"/>
      <c r="B189" s="20"/>
      <c r="D189" s="1"/>
      <c r="E189" s="58"/>
      <c r="H189" s="61"/>
      <c r="I189" s="59"/>
      <c r="J189" s="63"/>
      <c r="K189" s="60"/>
      <c r="L189" s="60"/>
      <c r="M189" s="60"/>
      <c r="N189" s="60"/>
      <c r="O189" s="60"/>
    </row>
    <row r="190" spans="1:15" x14ac:dyDescent="0.25">
      <c r="A190" s="58"/>
      <c r="B190" s="20"/>
      <c r="D190" s="1"/>
      <c r="E190" s="58"/>
      <c r="H190" s="61"/>
      <c r="I190" s="59"/>
      <c r="J190" s="63"/>
      <c r="K190" s="60"/>
      <c r="L190" s="60"/>
      <c r="M190" s="60"/>
      <c r="N190" s="60"/>
      <c r="O190" s="60"/>
    </row>
    <row r="191" spans="1:15" x14ac:dyDescent="0.25">
      <c r="A191" s="58"/>
      <c r="B191" s="20"/>
      <c r="D191" s="1"/>
      <c r="E191" s="58"/>
      <c r="H191" s="61"/>
      <c r="I191" s="59"/>
      <c r="J191" s="63"/>
      <c r="K191" s="60"/>
      <c r="L191" s="60"/>
      <c r="M191" s="60"/>
      <c r="N191" s="60"/>
      <c r="O191" s="60"/>
    </row>
    <row r="192" spans="1:15" x14ac:dyDescent="0.25">
      <c r="A192" s="58"/>
      <c r="B192" s="20"/>
      <c r="D192" s="1"/>
      <c r="E192" s="58"/>
      <c r="H192" s="61"/>
      <c r="I192" s="59"/>
      <c r="J192" s="63"/>
      <c r="K192" s="60"/>
      <c r="L192" s="60"/>
      <c r="M192" s="60"/>
      <c r="N192" s="60"/>
      <c r="O192" s="60"/>
    </row>
    <row r="193" spans="1:15" x14ac:dyDescent="0.25">
      <c r="A193" s="58"/>
      <c r="B193" s="20"/>
      <c r="D193" s="1"/>
      <c r="E193" s="58"/>
      <c r="H193" s="61"/>
      <c r="I193" s="59"/>
      <c r="J193" s="63"/>
      <c r="K193" s="60"/>
      <c r="L193" s="60"/>
      <c r="M193" s="60"/>
      <c r="N193" s="60"/>
      <c r="O193" s="60"/>
    </row>
    <row r="194" spans="1:15" x14ac:dyDescent="0.25">
      <c r="A194" s="58"/>
      <c r="B194" s="20"/>
      <c r="D194" s="1"/>
      <c r="E194" s="58"/>
      <c r="H194" s="61"/>
      <c r="I194" s="59"/>
      <c r="J194" s="63"/>
      <c r="K194" s="60"/>
      <c r="L194" s="60"/>
      <c r="M194" s="60"/>
      <c r="N194" s="60"/>
      <c r="O194" s="60"/>
    </row>
    <row r="195" spans="1:15" x14ac:dyDescent="0.25">
      <c r="A195" s="58"/>
      <c r="B195" s="20"/>
      <c r="D195" s="1"/>
      <c r="E195" s="58"/>
      <c r="H195" s="61"/>
      <c r="I195" s="59"/>
      <c r="J195" s="63"/>
      <c r="K195" s="60"/>
      <c r="L195" s="60"/>
      <c r="M195" s="60"/>
      <c r="N195" s="60"/>
      <c r="O195" s="60"/>
    </row>
    <row r="196" spans="1:15" x14ac:dyDescent="0.25">
      <c r="A196" s="58"/>
      <c r="B196" s="20"/>
      <c r="D196" s="1"/>
      <c r="E196" s="58"/>
      <c r="H196" s="61"/>
      <c r="I196" s="59"/>
      <c r="J196" s="63"/>
      <c r="K196" s="60"/>
      <c r="L196" s="60"/>
      <c r="M196" s="60"/>
      <c r="N196" s="60"/>
      <c r="O196" s="60"/>
    </row>
    <row r="197" spans="1:15" x14ac:dyDescent="0.25">
      <c r="A197" s="58"/>
      <c r="B197" s="20"/>
      <c r="D197" s="1"/>
      <c r="E197" s="58"/>
      <c r="H197" s="61"/>
      <c r="I197" s="59"/>
      <c r="J197" s="63"/>
      <c r="K197" s="60"/>
      <c r="L197" s="60"/>
      <c r="M197" s="60"/>
      <c r="N197" s="60"/>
      <c r="O197" s="60"/>
    </row>
    <row r="198" spans="1:15" x14ac:dyDescent="0.25">
      <c r="A198" s="58"/>
      <c r="B198" s="20"/>
      <c r="D198" s="1"/>
      <c r="E198" s="58"/>
      <c r="H198" s="61"/>
      <c r="I198" s="59"/>
      <c r="J198" s="63"/>
      <c r="K198" s="60"/>
      <c r="L198" s="60"/>
      <c r="M198" s="60"/>
      <c r="N198" s="60"/>
      <c r="O198" s="60"/>
    </row>
    <row r="199" spans="1:15" x14ac:dyDescent="0.25">
      <c r="A199" s="58"/>
      <c r="B199" s="20"/>
      <c r="D199" s="1"/>
      <c r="E199" s="58"/>
      <c r="H199" s="61"/>
      <c r="I199" s="59"/>
      <c r="J199" s="63"/>
      <c r="K199" s="60"/>
      <c r="L199" s="60"/>
      <c r="M199" s="60"/>
      <c r="N199" s="60"/>
      <c r="O199" s="60"/>
    </row>
    <row r="200" spans="1:15" x14ac:dyDescent="0.25">
      <c r="A200" s="58"/>
      <c r="B200" s="20"/>
      <c r="D200" s="1"/>
      <c r="E200" s="58"/>
      <c r="H200" s="61"/>
      <c r="I200" s="59"/>
      <c r="J200" s="63"/>
      <c r="K200" s="60"/>
      <c r="L200" s="60"/>
      <c r="M200" s="60"/>
      <c r="N200" s="60"/>
      <c r="O200" s="60"/>
    </row>
    <row r="201" spans="1:15" x14ac:dyDescent="0.25">
      <c r="A201" s="58"/>
      <c r="B201" s="20"/>
      <c r="D201" s="1"/>
      <c r="E201" s="58"/>
      <c r="H201" s="61"/>
      <c r="I201" s="59"/>
      <c r="J201" s="63"/>
      <c r="K201" s="60"/>
      <c r="L201" s="60"/>
      <c r="M201" s="60"/>
      <c r="N201" s="60"/>
      <c r="O201" s="60"/>
    </row>
    <row r="202" spans="1:15" x14ac:dyDescent="0.25">
      <c r="A202" s="58"/>
      <c r="B202" s="20"/>
      <c r="D202" s="1"/>
      <c r="E202" s="58"/>
      <c r="H202" s="61"/>
      <c r="I202" s="59"/>
      <c r="J202" s="63"/>
      <c r="K202" s="60"/>
      <c r="L202" s="60"/>
      <c r="M202" s="60"/>
      <c r="N202" s="60"/>
      <c r="O202" s="60"/>
    </row>
    <row r="203" spans="1:15" x14ac:dyDescent="0.25">
      <c r="A203" s="58"/>
      <c r="B203" s="20"/>
      <c r="D203" s="1"/>
      <c r="E203" s="58"/>
      <c r="H203" s="61"/>
      <c r="I203" s="59"/>
      <c r="J203" s="63"/>
      <c r="K203" s="60"/>
      <c r="L203" s="60"/>
      <c r="M203" s="60"/>
      <c r="N203" s="60"/>
      <c r="O203" s="60"/>
    </row>
    <row r="204" spans="1:15" x14ac:dyDescent="0.25">
      <c r="A204" s="58"/>
      <c r="B204" s="20"/>
      <c r="D204" s="1"/>
      <c r="E204" s="58"/>
      <c r="H204" s="61"/>
      <c r="I204" s="59"/>
      <c r="J204" s="63"/>
      <c r="K204" s="60"/>
      <c r="L204" s="60"/>
      <c r="M204" s="60"/>
      <c r="N204" s="60"/>
      <c r="O204" s="60"/>
    </row>
    <row r="205" spans="1:15" x14ac:dyDescent="0.25">
      <c r="A205" s="58"/>
      <c r="B205" s="20"/>
      <c r="D205" s="1"/>
      <c r="E205" s="58"/>
      <c r="H205" s="61"/>
      <c r="I205" s="59"/>
      <c r="J205" s="63"/>
      <c r="K205" s="60"/>
      <c r="L205" s="60"/>
      <c r="M205" s="60"/>
      <c r="N205" s="60"/>
      <c r="O205" s="60"/>
    </row>
    <row r="206" spans="1:15" x14ac:dyDescent="0.25">
      <c r="A206" s="58"/>
      <c r="B206" s="20"/>
      <c r="D206" s="1"/>
      <c r="E206" s="58"/>
      <c r="H206" s="61"/>
      <c r="I206" s="59"/>
      <c r="J206" s="63"/>
      <c r="K206" s="60"/>
      <c r="L206" s="60"/>
      <c r="M206" s="60"/>
      <c r="N206" s="60"/>
      <c r="O206" s="60"/>
    </row>
    <row r="207" spans="1:15" x14ac:dyDescent="0.25">
      <c r="A207" s="58"/>
      <c r="B207" s="20"/>
      <c r="D207" s="1"/>
      <c r="E207" s="58"/>
      <c r="H207" s="61"/>
      <c r="I207" s="59"/>
      <c r="J207" s="63"/>
      <c r="K207" s="60"/>
      <c r="L207" s="60"/>
      <c r="M207" s="60"/>
      <c r="N207" s="60"/>
      <c r="O207" s="60"/>
    </row>
    <row r="208" spans="1:15" x14ac:dyDescent="0.25">
      <c r="A208" s="58"/>
      <c r="B208" s="20"/>
      <c r="D208" s="1"/>
      <c r="E208" s="58"/>
      <c r="H208" s="61"/>
      <c r="I208" s="59"/>
      <c r="J208" s="63"/>
      <c r="K208" s="60"/>
      <c r="L208" s="60"/>
      <c r="M208" s="60"/>
      <c r="N208" s="60"/>
      <c r="O208" s="60"/>
    </row>
    <row r="209" spans="1:15" x14ac:dyDescent="0.25">
      <c r="A209" s="58"/>
      <c r="B209" s="20"/>
      <c r="D209" s="1"/>
      <c r="E209" s="58"/>
      <c r="H209" s="61"/>
      <c r="I209" s="59"/>
      <c r="J209" s="63"/>
      <c r="K209" s="60"/>
      <c r="L209" s="60"/>
      <c r="M209" s="60"/>
      <c r="N209" s="60"/>
      <c r="O209" s="60"/>
    </row>
    <row r="210" spans="1:15" x14ac:dyDescent="0.25">
      <c r="A210" s="58"/>
      <c r="B210" s="20"/>
      <c r="D210" s="1"/>
      <c r="E210" s="58"/>
      <c r="H210" s="61"/>
      <c r="I210" s="59"/>
      <c r="J210" s="63"/>
      <c r="K210" s="60"/>
      <c r="L210" s="60"/>
      <c r="M210" s="60"/>
      <c r="N210" s="60"/>
      <c r="O210" s="60"/>
    </row>
    <row r="211" spans="1:15" x14ac:dyDescent="0.25">
      <c r="A211" s="58"/>
      <c r="B211" s="20"/>
      <c r="D211" s="1"/>
      <c r="E211" s="58"/>
      <c r="H211" s="61"/>
      <c r="I211" s="59"/>
      <c r="J211" s="63"/>
      <c r="K211" s="60"/>
      <c r="L211" s="60"/>
      <c r="M211" s="60"/>
      <c r="N211" s="60"/>
      <c r="O211" s="60"/>
    </row>
    <row r="212" spans="1:15" x14ac:dyDescent="0.25">
      <c r="A212" s="58"/>
      <c r="B212" s="20"/>
      <c r="D212" s="1"/>
      <c r="E212" s="58"/>
      <c r="H212" s="61"/>
      <c r="I212" s="59"/>
      <c r="J212" s="63"/>
      <c r="K212" s="60"/>
      <c r="L212" s="60"/>
      <c r="M212" s="60"/>
      <c r="N212" s="60"/>
      <c r="O212" s="60"/>
    </row>
    <row r="213" spans="1:15" x14ac:dyDescent="0.25">
      <c r="A213" s="58"/>
      <c r="B213" s="20"/>
      <c r="D213" s="1"/>
      <c r="E213" s="58"/>
      <c r="H213" s="61"/>
      <c r="I213" s="59"/>
      <c r="J213" s="63"/>
      <c r="K213" s="60"/>
      <c r="L213" s="60"/>
      <c r="M213" s="60"/>
      <c r="N213" s="60"/>
      <c r="O213" s="60"/>
    </row>
    <row r="214" spans="1:15" x14ac:dyDescent="0.25">
      <c r="A214" s="58"/>
      <c r="B214" s="20"/>
      <c r="D214" s="1"/>
      <c r="E214" s="58"/>
      <c r="H214" s="61"/>
      <c r="I214" s="59"/>
      <c r="J214" s="63"/>
      <c r="K214" s="60"/>
      <c r="L214" s="60"/>
      <c r="M214" s="60"/>
      <c r="N214" s="60"/>
      <c r="O214" s="60"/>
    </row>
    <row r="215" spans="1:15" x14ac:dyDescent="0.25">
      <c r="A215" s="58"/>
      <c r="B215" s="20"/>
      <c r="D215" s="1"/>
      <c r="E215" s="58"/>
      <c r="H215" s="61"/>
      <c r="I215" s="59"/>
      <c r="J215" s="63"/>
      <c r="K215" s="60"/>
      <c r="L215" s="60"/>
      <c r="M215" s="60"/>
      <c r="N215" s="60"/>
      <c r="O215" s="60"/>
    </row>
    <row r="216" spans="1:15" x14ac:dyDescent="0.25">
      <c r="A216" s="58"/>
      <c r="B216" s="20"/>
      <c r="D216" s="1"/>
      <c r="E216" s="58"/>
      <c r="H216" s="61"/>
      <c r="I216" s="59"/>
      <c r="J216" s="63"/>
      <c r="K216" s="60"/>
      <c r="L216" s="60"/>
      <c r="M216" s="60"/>
      <c r="N216" s="60"/>
      <c r="O216" s="60"/>
    </row>
    <row r="217" spans="1:15" x14ac:dyDescent="0.25">
      <c r="A217" s="58"/>
      <c r="B217" s="20"/>
      <c r="D217" s="1"/>
      <c r="E217" s="58"/>
      <c r="H217" s="61"/>
      <c r="I217" s="59"/>
      <c r="J217" s="63"/>
      <c r="K217" s="60"/>
      <c r="L217" s="60"/>
      <c r="M217" s="60"/>
      <c r="N217" s="60"/>
      <c r="O217" s="60"/>
    </row>
    <row r="218" spans="1:15" x14ac:dyDescent="0.25">
      <c r="A218" s="58"/>
      <c r="B218" s="20"/>
      <c r="D218" s="1"/>
      <c r="E218" s="58"/>
      <c r="H218" s="61"/>
      <c r="I218" s="59"/>
      <c r="J218" s="63"/>
      <c r="K218" s="60"/>
      <c r="L218" s="60"/>
      <c r="M218" s="60"/>
      <c r="N218" s="60"/>
      <c r="O218" s="60"/>
    </row>
    <row r="219" spans="1:15" x14ac:dyDescent="0.25">
      <c r="A219" s="58"/>
      <c r="B219" s="20"/>
      <c r="D219" s="1"/>
      <c r="E219" s="58"/>
      <c r="H219" s="61"/>
      <c r="I219" s="59"/>
      <c r="J219" s="63"/>
      <c r="K219" s="60"/>
      <c r="L219" s="60"/>
      <c r="M219" s="60"/>
      <c r="N219" s="60"/>
      <c r="O219" s="60"/>
    </row>
    <row r="220" spans="1:15" x14ac:dyDescent="0.25">
      <c r="A220" s="58"/>
      <c r="B220" s="20"/>
      <c r="D220" s="1"/>
      <c r="E220" s="58"/>
      <c r="H220" s="61"/>
      <c r="I220" s="59"/>
      <c r="J220" s="63"/>
      <c r="K220" s="60"/>
      <c r="L220" s="60"/>
      <c r="M220" s="60"/>
      <c r="N220" s="60"/>
      <c r="O220" s="60"/>
    </row>
    <row r="221" spans="1:15" x14ac:dyDescent="0.25">
      <c r="A221" s="58"/>
      <c r="B221" s="20"/>
      <c r="D221" s="1"/>
      <c r="E221" s="58"/>
      <c r="H221" s="61"/>
      <c r="I221" s="59"/>
      <c r="J221" s="63"/>
      <c r="K221" s="60"/>
      <c r="L221" s="60"/>
      <c r="M221" s="60"/>
      <c r="N221" s="60"/>
      <c r="O221" s="60"/>
    </row>
    <row r="222" spans="1:15" x14ac:dyDescent="0.25">
      <c r="A222" s="58"/>
      <c r="B222" s="20"/>
      <c r="D222" s="1"/>
      <c r="E222" s="58"/>
      <c r="H222" s="61"/>
      <c r="I222" s="59"/>
      <c r="J222" s="63"/>
      <c r="K222" s="60"/>
      <c r="L222" s="60"/>
      <c r="M222" s="60"/>
      <c r="N222" s="60"/>
      <c r="O222" s="60"/>
    </row>
    <row r="223" spans="1:15" x14ac:dyDescent="0.25">
      <c r="A223" s="58"/>
      <c r="B223" s="20"/>
      <c r="D223" s="1"/>
      <c r="E223" s="58"/>
      <c r="H223" s="61"/>
      <c r="I223" s="59"/>
      <c r="J223" s="63"/>
      <c r="K223" s="60"/>
      <c r="L223" s="60"/>
      <c r="M223" s="60"/>
      <c r="N223" s="60"/>
      <c r="O223" s="60"/>
    </row>
    <row r="224" spans="1:15" x14ac:dyDescent="0.25">
      <c r="A224" s="58"/>
      <c r="B224" s="20"/>
      <c r="D224" s="1"/>
      <c r="E224" s="58"/>
      <c r="H224" s="61"/>
      <c r="I224" s="59"/>
      <c r="J224" s="63"/>
      <c r="K224" s="60"/>
      <c r="L224" s="60"/>
      <c r="M224" s="60"/>
      <c r="N224" s="60"/>
      <c r="O224" s="60"/>
    </row>
    <row r="225" spans="1:15" x14ac:dyDescent="0.25">
      <c r="A225" s="58"/>
      <c r="B225" s="20"/>
      <c r="D225" s="1"/>
      <c r="E225" s="58"/>
      <c r="H225" s="61"/>
      <c r="I225" s="59"/>
      <c r="J225" s="63"/>
      <c r="K225" s="60"/>
      <c r="L225" s="60"/>
      <c r="M225" s="60"/>
      <c r="N225" s="60"/>
      <c r="O225" s="60"/>
    </row>
    <row r="226" spans="1:15" x14ac:dyDescent="0.25">
      <c r="A226" s="58"/>
      <c r="B226" s="20"/>
      <c r="D226" s="1"/>
      <c r="E226" s="58"/>
      <c r="H226" s="61"/>
      <c r="I226" s="59"/>
      <c r="J226" s="63"/>
      <c r="K226" s="60"/>
      <c r="L226" s="60"/>
      <c r="M226" s="60"/>
      <c r="N226" s="60"/>
      <c r="O226" s="60"/>
    </row>
    <row r="227" spans="1:15" x14ac:dyDescent="0.25">
      <c r="A227" s="58"/>
      <c r="B227" s="20"/>
      <c r="D227" s="1"/>
      <c r="E227" s="58"/>
      <c r="H227" s="61"/>
      <c r="I227" s="59"/>
      <c r="J227" s="63"/>
      <c r="K227" s="60"/>
      <c r="L227" s="60"/>
      <c r="M227" s="60"/>
      <c r="N227" s="60"/>
      <c r="O227" s="60"/>
    </row>
    <row r="228" spans="1:15" x14ac:dyDescent="0.25">
      <c r="A228" s="58"/>
      <c r="B228" s="20"/>
      <c r="D228" s="1"/>
      <c r="E228" s="58"/>
      <c r="H228" s="61"/>
      <c r="I228" s="59"/>
      <c r="J228" s="63"/>
      <c r="K228" s="60"/>
      <c r="L228" s="60"/>
      <c r="M228" s="60"/>
      <c r="N228" s="60"/>
      <c r="O228" s="60"/>
    </row>
    <row r="229" spans="1:15" x14ac:dyDescent="0.25">
      <c r="A229" s="58"/>
      <c r="B229" s="20"/>
      <c r="D229" s="1"/>
      <c r="E229" s="58"/>
      <c r="H229" s="61"/>
      <c r="I229" s="59"/>
      <c r="J229" s="63"/>
      <c r="K229" s="60"/>
      <c r="L229" s="60"/>
      <c r="M229" s="60"/>
      <c r="N229" s="60"/>
      <c r="O229" s="60"/>
    </row>
    <row r="230" spans="1:15" x14ac:dyDescent="0.25">
      <c r="A230" s="58"/>
      <c r="B230" s="20"/>
      <c r="D230" s="1"/>
      <c r="E230" s="58"/>
      <c r="H230" s="61"/>
      <c r="I230" s="59"/>
      <c r="J230" s="63"/>
      <c r="K230" s="60"/>
      <c r="L230" s="60"/>
      <c r="M230" s="60"/>
      <c r="N230" s="60"/>
      <c r="O230" s="60"/>
    </row>
    <row r="231" spans="1:15" x14ac:dyDescent="0.25">
      <c r="A231" s="58"/>
      <c r="B231" s="20"/>
      <c r="D231" s="1"/>
      <c r="E231" s="58"/>
      <c r="H231" s="61"/>
      <c r="I231" s="59"/>
      <c r="J231" s="63"/>
      <c r="K231" s="60"/>
      <c r="L231" s="60"/>
      <c r="M231" s="60"/>
      <c r="N231" s="60"/>
      <c r="O231" s="60"/>
    </row>
    <row r="232" spans="1:15" x14ac:dyDescent="0.25">
      <c r="A232" s="58"/>
      <c r="B232" s="20"/>
      <c r="D232" s="1"/>
      <c r="E232" s="58"/>
      <c r="H232" s="61"/>
      <c r="I232" s="59"/>
      <c r="J232" s="63"/>
      <c r="K232" s="60"/>
      <c r="L232" s="60"/>
      <c r="M232" s="60"/>
      <c r="N232" s="60"/>
      <c r="O232" s="60"/>
    </row>
    <row r="233" spans="1:15" x14ac:dyDescent="0.25">
      <c r="A233" s="58"/>
      <c r="B233" s="20"/>
      <c r="D233" s="1"/>
      <c r="E233" s="58"/>
      <c r="H233" s="61"/>
      <c r="I233" s="59"/>
      <c r="J233" s="63"/>
      <c r="K233" s="60"/>
      <c r="L233" s="60"/>
      <c r="M233" s="60"/>
      <c r="N233" s="60"/>
      <c r="O233" s="60"/>
    </row>
    <row r="234" spans="1:15" x14ac:dyDescent="0.25">
      <c r="A234" s="58"/>
      <c r="B234" s="20"/>
      <c r="D234" s="1"/>
      <c r="E234" s="58"/>
      <c r="H234" s="61"/>
      <c r="I234" s="59"/>
      <c r="J234" s="63"/>
      <c r="K234" s="60"/>
      <c r="L234" s="60"/>
      <c r="M234" s="60"/>
      <c r="N234" s="60"/>
      <c r="O234" s="60"/>
    </row>
    <row r="235" spans="1:15" x14ac:dyDescent="0.25">
      <c r="A235" s="58"/>
      <c r="B235" s="20"/>
      <c r="D235" s="1"/>
      <c r="E235" s="58"/>
      <c r="H235" s="61"/>
      <c r="I235" s="59"/>
      <c r="J235" s="63"/>
      <c r="K235" s="60"/>
      <c r="L235" s="60"/>
      <c r="M235" s="60"/>
      <c r="N235" s="60"/>
      <c r="O235" s="60"/>
    </row>
    <row r="236" spans="1:15" x14ac:dyDescent="0.25">
      <c r="A236" s="58"/>
      <c r="B236" s="20"/>
      <c r="D236" s="1"/>
      <c r="E236" s="58"/>
      <c r="H236" s="61"/>
      <c r="I236" s="59"/>
      <c r="J236" s="63"/>
      <c r="K236" s="60"/>
      <c r="L236" s="60"/>
      <c r="M236" s="60"/>
      <c r="N236" s="60"/>
      <c r="O236" s="60"/>
    </row>
    <row r="237" spans="1:15" x14ac:dyDescent="0.25">
      <c r="A237" s="58"/>
      <c r="B237" s="20"/>
      <c r="D237" s="1"/>
      <c r="E237" s="58"/>
      <c r="H237" s="61"/>
      <c r="I237" s="59"/>
      <c r="J237" s="63"/>
      <c r="K237" s="60"/>
      <c r="L237" s="60"/>
      <c r="M237" s="60"/>
      <c r="N237" s="60"/>
      <c r="O237" s="60"/>
    </row>
    <row r="238" spans="1:15" x14ac:dyDescent="0.25">
      <c r="A238" s="58"/>
      <c r="B238" s="20"/>
      <c r="D238" s="1"/>
      <c r="E238" s="58"/>
      <c r="H238" s="61"/>
      <c r="I238" s="59"/>
      <c r="J238" s="63"/>
      <c r="K238" s="60"/>
      <c r="L238" s="60"/>
      <c r="M238" s="60"/>
      <c r="N238" s="60"/>
      <c r="O238" s="60"/>
    </row>
    <row r="239" spans="1:15" x14ac:dyDescent="0.25">
      <c r="A239" s="58"/>
      <c r="B239" s="20"/>
      <c r="D239" s="1"/>
      <c r="E239" s="58"/>
      <c r="H239" s="61"/>
      <c r="I239" s="59"/>
      <c r="J239" s="63"/>
      <c r="K239" s="60"/>
      <c r="L239" s="60"/>
      <c r="M239" s="60"/>
      <c r="N239" s="60"/>
      <c r="O239" s="60"/>
    </row>
    <row r="240" spans="1:15" x14ac:dyDescent="0.25">
      <c r="A240" s="58"/>
      <c r="B240" s="20"/>
      <c r="D240" s="1"/>
      <c r="E240" s="58"/>
      <c r="H240" s="61"/>
      <c r="I240" s="59"/>
      <c r="J240" s="63"/>
      <c r="K240" s="60"/>
      <c r="L240" s="60"/>
      <c r="M240" s="60"/>
      <c r="N240" s="60"/>
      <c r="O240" s="60"/>
    </row>
    <row r="241" spans="1:15" x14ac:dyDescent="0.25">
      <c r="A241" s="58"/>
      <c r="B241" s="20"/>
      <c r="D241" s="1"/>
      <c r="E241" s="58"/>
      <c r="H241" s="61"/>
      <c r="I241" s="59"/>
      <c r="J241" s="63"/>
      <c r="K241" s="60"/>
      <c r="L241" s="60"/>
      <c r="M241" s="60"/>
      <c r="N241" s="60"/>
      <c r="O241" s="60"/>
    </row>
    <row r="242" spans="1:15" x14ac:dyDescent="0.25">
      <c r="A242" s="58"/>
      <c r="B242" s="20"/>
      <c r="D242" s="1"/>
      <c r="E242" s="58"/>
      <c r="H242" s="61"/>
      <c r="I242" s="59"/>
      <c r="J242" s="63"/>
      <c r="K242" s="60"/>
      <c r="L242" s="60"/>
      <c r="M242" s="60"/>
      <c r="N242" s="60"/>
      <c r="O242" s="60"/>
    </row>
    <row r="243" spans="1:15" x14ac:dyDescent="0.25">
      <c r="A243" s="58"/>
      <c r="B243" s="20"/>
      <c r="D243" s="1"/>
      <c r="E243" s="58"/>
      <c r="H243" s="61"/>
      <c r="I243" s="59"/>
      <c r="J243" s="63"/>
      <c r="K243" s="60"/>
      <c r="L243" s="60"/>
      <c r="M243" s="60"/>
      <c r="N243" s="60"/>
      <c r="O243" s="60"/>
    </row>
    <row r="244" spans="1:15" x14ac:dyDescent="0.25">
      <c r="A244" s="58"/>
      <c r="B244" s="20"/>
      <c r="D244" s="1"/>
      <c r="E244" s="58"/>
      <c r="H244" s="61"/>
      <c r="I244" s="59"/>
      <c r="J244" s="63"/>
      <c r="K244" s="60"/>
      <c r="L244" s="60"/>
      <c r="M244" s="60"/>
      <c r="N244" s="60"/>
      <c r="O244" s="60"/>
    </row>
    <row r="245" spans="1:15" x14ac:dyDescent="0.25">
      <c r="A245" s="58"/>
      <c r="B245" s="20"/>
      <c r="D245" s="1"/>
      <c r="E245" s="58"/>
      <c r="H245" s="61"/>
      <c r="I245" s="59"/>
      <c r="J245" s="63"/>
      <c r="K245" s="60"/>
      <c r="L245" s="60"/>
      <c r="M245" s="60"/>
      <c r="N245" s="60"/>
      <c r="O245" s="60"/>
    </row>
    <row r="246" spans="1:15" x14ac:dyDescent="0.25">
      <c r="A246" s="58"/>
      <c r="B246" s="20"/>
      <c r="D246" s="1"/>
      <c r="E246" s="58"/>
      <c r="H246" s="61"/>
      <c r="I246" s="59"/>
      <c r="J246" s="63"/>
      <c r="K246" s="60"/>
      <c r="L246" s="60"/>
      <c r="M246" s="60"/>
      <c r="N246" s="60"/>
      <c r="O246" s="60"/>
    </row>
    <row r="247" spans="1:15" x14ac:dyDescent="0.25">
      <c r="A247" s="58"/>
      <c r="B247" s="20"/>
      <c r="D247" s="1"/>
      <c r="E247" s="58"/>
      <c r="H247" s="61"/>
      <c r="I247" s="59"/>
      <c r="J247" s="63"/>
      <c r="K247" s="60"/>
      <c r="L247" s="60"/>
      <c r="M247" s="60"/>
      <c r="N247" s="60"/>
      <c r="O247" s="60"/>
    </row>
    <row r="248" spans="1:15" x14ac:dyDescent="0.25">
      <c r="A248" s="58"/>
      <c r="B248" s="20"/>
      <c r="D248" s="1"/>
      <c r="E248" s="58"/>
      <c r="H248" s="61"/>
      <c r="I248" s="59"/>
      <c r="J248" s="63"/>
      <c r="K248" s="60"/>
      <c r="L248" s="60"/>
      <c r="M248" s="60"/>
      <c r="N248" s="60"/>
      <c r="O248" s="60"/>
    </row>
    <row r="249" spans="1:15" x14ac:dyDescent="0.25">
      <c r="A249" s="58"/>
      <c r="B249" s="20"/>
      <c r="D249" s="1"/>
      <c r="E249" s="58"/>
      <c r="H249" s="61"/>
      <c r="I249" s="59"/>
      <c r="J249" s="63"/>
      <c r="K249" s="60"/>
      <c r="L249" s="60"/>
      <c r="M249" s="60"/>
      <c r="N249" s="60"/>
      <c r="O249" s="60"/>
    </row>
    <row r="250" spans="1:15" x14ac:dyDescent="0.25">
      <c r="A250" s="58"/>
      <c r="B250" s="20"/>
      <c r="D250" s="1"/>
      <c r="E250" s="58"/>
      <c r="H250" s="61"/>
      <c r="I250" s="59"/>
      <c r="J250" s="63"/>
      <c r="K250" s="60"/>
      <c r="L250" s="60"/>
      <c r="M250" s="60"/>
      <c r="N250" s="60"/>
      <c r="O250" s="60"/>
    </row>
    <row r="251" spans="1:15" x14ac:dyDescent="0.25">
      <c r="A251" s="58"/>
      <c r="B251" s="20"/>
      <c r="D251" s="1"/>
      <c r="E251" s="58"/>
      <c r="H251" s="61"/>
      <c r="I251" s="59"/>
      <c r="J251" s="63"/>
      <c r="K251" s="60"/>
      <c r="L251" s="60"/>
      <c r="M251" s="60"/>
      <c r="N251" s="60"/>
      <c r="O251" s="60"/>
    </row>
    <row r="252" spans="1:15" x14ac:dyDescent="0.25">
      <c r="A252" s="58"/>
      <c r="B252" s="20"/>
      <c r="D252" s="1"/>
      <c r="E252" s="58"/>
      <c r="H252" s="61"/>
      <c r="I252" s="59"/>
      <c r="J252" s="63"/>
      <c r="K252" s="60"/>
      <c r="L252" s="60"/>
      <c r="M252" s="60"/>
      <c r="N252" s="60"/>
      <c r="O252" s="60"/>
    </row>
    <row r="253" spans="1:15" x14ac:dyDescent="0.25">
      <c r="A253" s="58"/>
      <c r="B253" s="20"/>
      <c r="D253" s="1"/>
      <c r="E253" s="58"/>
      <c r="H253" s="61"/>
      <c r="I253" s="59"/>
      <c r="J253" s="63"/>
      <c r="K253" s="60"/>
      <c r="L253" s="60"/>
      <c r="M253" s="60"/>
      <c r="N253" s="60"/>
      <c r="O253" s="60"/>
    </row>
    <row r="254" spans="1:15" x14ac:dyDescent="0.25">
      <c r="A254" s="58"/>
      <c r="B254" s="20"/>
      <c r="D254" s="1"/>
      <c r="E254" s="58"/>
      <c r="H254" s="61"/>
      <c r="I254" s="59"/>
      <c r="J254" s="63"/>
      <c r="K254" s="60"/>
      <c r="L254" s="60"/>
      <c r="M254" s="60"/>
      <c r="N254" s="60"/>
      <c r="O254" s="60"/>
    </row>
    <row r="255" spans="1:15" x14ac:dyDescent="0.25">
      <c r="A255" s="58"/>
      <c r="B255" s="20"/>
      <c r="D255" s="1"/>
      <c r="E255" s="58"/>
      <c r="H255" s="61"/>
      <c r="I255" s="59"/>
      <c r="J255" s="63"/>
      <c r="K255" s="60"/>
      <c r="L255" s="60"/>
      <c r="M255" s="60"/>
      <c r="N255" s="60"/>
      <c r="O255" s="60"/>
    </row>
    <row r="256" spans="1:15" x14ac:dyDescent="0.25">
      <c r="A256" s="58"/>
      <c r="B256" s="20"/>
      <c r="D256" s="1"/>
      <c r="E256" s="58"/>
      <c r="H256" s="61"/>
      <c r="I256" s="59"/>
      <c r="J256" s="63"/>
      <c r="K256" s="60"/>
      <c r="L256" s="60"/>
      <c r="M256" s="60"/>
      <c r="N256" s="60"/>
      <c r="O256" s="60"/>
    </row>
    <row r="257" spans="1:15" x14ac:dyDescent="0.25">
      <c r="A257" s="58"/>
      <c r="B257" s="20"/>
      <c r="D257" s="1"/>
      <c r="E257" s="58"/>
      <c r="H257" s="61"/>
      <c r="I257" s="59"/>
      <c r="J257" s="63"/>
      <c r="K257" s="60"/>
      <c r="L257" s="60"/>
      <c r="M257" s="60"/>
      <c r="N257" s="60"/>
      <c r="O257" s="60"/>
    </row>
    <row r="258" spans="1:15" x14ac:dyDescent="0.25">
      <c r="A258" s="58"/>
      <c r="B258" s="20"/>
      <c r="D258" s="1"/>
      <c r="E258" s="58"/>
      <c r="H258" s="61"/>
      <c r="I258" s="59"/>
      <c r="J258" s="63"/>
      <c r="K258" s="60"/>
      <c r="L258" s="60"/>
      <c r="M258" s="60"/>
      <c r="N258" s="60"/>
      <c r="O258" s="60"/>
    </row>
    <row r="259" spans="1:15" x14ac:dyDescent="0.25">
      <c r="A259" s="58"/>
      <c r="B259" s="20"/>
      <c r="D259" s="1"/>
      <c r="E259" s="58"/>
      <c r="H259" s="61"/>
      <c r="I259" s="59"/>
      <c r="J259" s="63"/>
      <c r="K259" s="60"/>
      <c r="L259" s="60"/>
      <c r="M259" s="60"/>
      <c r="N259" s="60"/>
      <c r="O259" s="60"/>
    </row>
    <row r="260" spans="1:15" x14ac:dyDescent="0.25">
      <c r="A260" s="58"/>
      <c r="B260" s="20"/>
      <c r="D260" s="1"/>
      <c r="E260" s="58"/>
      <c r="H260" s="61"/>
      <c r="I260" s="59"/>
      <c r="J260" s="63"/>
      <c r="K260" s="60"/>
      <c r="L260" s="60"/>
      <c r="M260" s="60"/>
      <c r="N260" s="60"/>
      <c r="O260" s="60"/>
    </row>
    <row r="261" spans="1:15" x14ac:dyDescent="0.25">
      <c r="A261" s="58"/>
      <c r="B261" s="20"/>
      <c r="D261" s="1"/>
      <c r="E261" s="58"/>
      <c r="H261" s="61"/>
      <c r="I261" s="59"/>
      <c r="J261" s="63"/>
      <c r="K261" s="60"/>
      <c r="L261" s="60"/>
      <c r="M261" s="60"/>
      <c r="N261" s="60"/>
      <c r="O261" s="60"/>
    </row>
    <row r="262" spans="1:15" x14ac:dyDescent="0.25">
      <c r="A262" s="58"/>
      <c r="B262" s="20"/>
      <c r="D262" s="1"/>
      <c r="E262" s="58"/>
      <c r="H262" s="61"/>
      <c r="I262" s="59"/>
      <c r="J262" s="63"/>
      <c r="K262" s="60"/>
      <c r="L262" s="60"/>
      <c r="M262" s="60"/>
      <c r="N262" s="60"/>
      <c r="O262" s="60"/>
    </row>
    <row r="263" spans="1:15" x14ac:dyDescent="0.25">
      <c r="A263" s="58"/>
      <c r="B263" s="20"/>
      <c r="D263" s="1"/>
      <c r="E263" s="58"/>
      <c r="H263" s="61"/>
      <c r="I263" s="59"/>
      <c r="J263" s="63"/>
      <c r="K263" s="60"/>
      <c r="L263" s="60"/>
      <c r="M263" s="60"/>
      <c r="N263" s="60"/>
      <c r="O263" s="60"/>
    </row>
    <row r="264" spans="1:15" x14ac:dyDescent="0.25">
      <c r="A264" s="58"/>
      <c r="B264" s="20"/>
      <c r="D264" s="1"/>
      <c r="E264" s="58"/>
      <c r="H264" s="61"/>
      <c r="I264" s="59"/>
      <c r="J264" s="63"/>
      <c r="K264" s="60"/>
      <c r="L264" s="60"/>
      <c r="M264" s="60"/>
      <c r="N264" s="60"/>
      <c r="O264" s="60"/>
    </row>
    <row r="265" spans="1:15" x14ac:dyDescent="0.25">
      <c r="A265" s="58"/>
      <c r="B265" s="20"/>
      <c r="D265" s="1"/>
      <c r="E265" s="58"/>
      <c r="H265" s="61"/>
      <c r="I265" s="59"/>
      <c r="J265" s="63"/>
      <c r="K265" s="60"/>
      <c r="L265" s="60"/>
      <c r="M265" s="60"/>
      <c r="N265" s="60"/>
      <c r="O265" s="60"/>
    </row>
    <row r="266" spans="1:15" x14ac:dyDescent="0.25">
      <c r="A266" s="58"/>
      <c r="B266" s="20"/>
      <c r="D266" s="1"/>
      <c r="E266" s="58"/>
      <c r="H266" s="61"/>
      <c r="I266" s="59"/>
      <c r="J266" s="63"/>
      <c r="K266" s="60"/>
      <c r="L266" s="60"/>
      <c r="M266" s="60"/>
      <c r="N266" s="60"/>
      <c r="O266" s="60"/>
    </row>
    <row r="267" spans="1:15" x14ac:dyDescent="0.25">
      <c r="A267" s="58"/>
      <c r="B267" s="20"/>
      <c r="D267" s="1"/>
      <c r="E267" s="58"/>
      <c r="H267" s="61"/>
      <c r="I267" s="59"/>
      <c r="J267" s="63"/>
      <c r="K267" s="60"/>
      <c r="L267" s="60"/>
      <c r="M267" s="60"/>
      <c r="N267" s="60"/>
      <c r="O267" s="60"/>
    </row>
    <row r="268" spans="1:15" x14ac:dyDescent="0.25">
      <c r="A268" s="58"/>
      <c r="B268" s="20"/>
      <c r="D268" s="1"/>
      <c r="E268" s="58"/>
      <c r="H268" s="61"/>
      <c r="I268" s="59"/>
      <c r="J268" s="63"/>
      <c r="K268" s="60"/>
      <c r="L268" s="60"/>
      <c r="M268" s="60"/>
      <c r="N268" s="60"/>
      <c r="O268" s="60"/>
    </row>
    <row r="269" spans="1:15" x14ac:dyDescent="0.25">
      <c r="A269" s="58"/>
      <c r="B269" s="20"/>
      <c r="D269" s="1"/>
      <c r="E269" s="58"/>
      <c r="H269" s="61"/>
      <c r="I269" s="59"/>
      <c r="J269" s="63"/>
      <c r="K269" s="60"/>
      <c r="L269" s="60"/>
      <c r="M269" s="60"/>
      <c r="N269" s="60"/>
      <c r="O269" s="60"/>
    </row>
    <row r="270" spans="1:15" x14ac:dyDescent="0.25">
      <c r="A270" s="58"/>
      <c r="B270" s="20"/>
      <c r="D270" s="1"/>
      <c r="E270" s="58"/>
      <c r="H270" s="61"/>
      <c r="I270" s="59"/>
      <c r="J270" s="63"/>
      <c r="K270" s="60"/>
      <c r="L270" s="60"/>
      <c r="M270" s="60"/>
      <c r="N270" s="60"/>
      <c r="O270" s="60"/>
    </row>
    <row r="271" spans="1:15" x14ac:dyDescent="0.25">
      <c r="A271" s="58"/>
      <c r="B271" s="20"/>
      <c r="D271" s="1"/>
      <c r="E271" s="58"/>
      <c r="H271" s="61"/>
      <c r="I271" s="59"/>
      <c r="J271" s="63"/>
      <c r="K271" s="60"/>
      <c r="L271" s="60"/>
      <c r="M271" s="60"/>
      <c r="N271" s="60"/>
      <c r="O271" s="60"/>
    </row>
    <row r="272" spans="1:15" x14ac:dyDescent="0.25">
      <c r="A272" s="58"/>
      <c r="B272" s="20"/>
      <c r="D272" s="1"/>
      <c r="E272" s="58"/>
      <c r="H272" s="61"/>
      <c r="I272" s="59"/>
      <c r="J272" s="63"/>
      <c r="K272" s="60"/>
      <c r="L272" s="60"/>
      <c r="M272" s="60"/>
      <c r="N272" s="60"/>
      <c r="O272" s="60"/>
    </row>
    <row r="273" spans="1:15" x14ac:dyDescent="0.25">
      <c r="A273" s="58"/>
      <c r="B273" s="20"/>
      <c r="D273" s="1"/>
      <c r="E273" s="58"/>
      <c r="H273" s="61"/>
      <c r="I273" s="59"/>
      <c r="J273" s="63"/>
      <c r="K273" s="60"/>
      <c r="L273" s="60"/>
      <c r="M273" s="60"/>
      <c r="N273" s="60"/>
      <c r="O273" s="60"/>
    </row>
    <row r="274" spans="1:15" x14ac:dyDescent="0.25">
      <c r="A274" s="58"/>
      <c r="B274" s="20"/>
      <c r="D274" s="1"/>
      <c r="E274" s="58"/>
      <c r="H274" s="61"/>
      <c r="I274" s="59"/>
      <c r="J274" s="63"/>
      <c r="K274" s="60"/>
      <c r="L274" s="60"/>
      <c r="M274" s="60"/>
      <c r="N274" s="60"/>
      <c r="O274" s="60"/>
    </row>
    <row r="275" spans="1:15" x14ac:dyDescent="0.25">
      <c r="A275" s="58"/>
      <c r="B275" s="20"/>
      <c r="D275" s="1"/>
      <c r="E275" s="58"/>
      <c r="H275" s="61"/>
      <c r="I275" s="59"/>
      <c r="J275" s="63"/>
      <c r="K275" s="60"/>
      <c r="L275" s="60"/>
      <c r="M275" s="60"/>
      <c r="N275" s="60"/>
      <c r="O275" s="60"/>
    </row>
    <row r="276" spans="1:15" x14ac:dyDescent="0.25">
      <c r="A276" s="58"/>
      <c r="B276" s="20"/>
      <c r="D276" s="1"/>
      <c r="E276" s="58"/>
      <c r="H276" s="61"/>
      <c r="I276" s="59"/>
      <c r="J276" s="63"/>
      <c r="K276" s="60"/>
      <c r="L276" s="60"/>
      <c r="M276" s="60"/>
      <c r="N276" s="60"/>
      <c r="O276" s="60"/>
    </row>
    <row r="277" spans="1:15" x14ac:dyDescent="0.25">
      <c r="A277" s="58"/>
      <c r="B277" s="20"/>
      <c r="D277" s="1"/>
      <c r="E277" s="58"/>
      <c r="H277" s="61"/>
      <c r="I277" s="59"/>
      <c r="J277" s="63"/>
      <c r="K277" s="60"/>
      <c r="L277" s="60"/>
      <c r="M277" s="60"/>
      <c r="N277" s="60"/>
      <c r="O277" s="60"/>
    </row>
    <row r="278" spans="1:15" x14ac:dyDescent="0.25">
      <c r="A278" s="58"/>
      <c r="B278" s="20"/>
      <c r="D278" s="1"/>
      <c r="E278" s="58"/>
      <c r="H278" s="61"/>
      <c r="I278" s="59"/>
      <c r="J278" s="63"/>
      <c r="K278" s="60"/>
      <c r="L278" s="60"/>
      <c r="M278" s="60"/>
      <c r="N278" s="60"/>
      <c r="O278" s="60"/>
    </row>
    <row r="279" spans="1:15" x14ac:dyDescent="0.25">
      <c r="A279" s="58"/>
      <c r="B279" s="20"/>
      <c r="D279" s="1"/>
      <c r="E279" s="58"/>
      <c r="H279" s="61"/>
      <c r="I279" s="59"/>
      <c r="J279" s="63"/>
      <c r="K279" s="60"/>
      <c r="L279" s="60"/>
      <c r="M279" s="60"/>
      <c r="N279" s="60"/>
      <c r="O279" s="60"/>
    </row>
    <row r="280" spans="1:15" x14ac:dyDescent="0.25">
      <c r="A280" s="58"/>
      <c r="B280" s="20"/>
      <c r="D280" s="1"/>
      <c r="E280" s="58"/>
      <c r="H280" s="61"/>
      <c r="I280" s="59"/>
      <c r="J280" s="63"/>
      <c r="K280" s="60"/>
      <c r="L280" s="60"/>
      <c r="M280" s="60"/>
      <c r="N280" s="60"/>
      <c r="O280" s="60"/>
    </row>
    <row r="281" spans="1:15" x14ac:dyDescent="0.25">
      <c r="A281" s="58"/>
      <c r="B281" s="20"/>
      <c r="D281" s="1"/>
      <c r="E281" s="58"/>
      <c r="H281" s="61"/>
      <c r="I281" s="59"/>
      <c r="J281" s="63"/>
      <c r="K281" s="60"/>
      <c r="L281" s="60"/>
      <c r="M281" s="60"/>
      <c r="N281" s="60"/>
      <c r="O281" s="60"/>
    </row>
    <row r="282" spans="1:15" x14ac:dyDescent="0.25">
      <c r="A282" s="58"/>
      <c r="B282" s="20"/>
      <c r="D282" s="1"/>
      <c r="E282" s="58"/>
      <c r="H282" s="61"/>
      <c r="I282" s="59"/>
      <c r="J282" s="63"/>
      <c r="K282" s="60"/>
      <c r="L282" s="60"/>
      <c r="M282" s="60"/>
      <c r="N282" s="60"/>
      <c r="O282" s="60"/>
    </row>
    <row r="283" spans="1:15" x14ac:dyDescent="0.25">
      <c r="A283" s="58"/>
      <c r="B283" s="20"/>
      <c r="D283" s="1"/>
      <c r="E283" s="58"/>
      <c r="H283" s="61"/>
      <c r="I283" s="59"/>
      <c r="J283" s="63"/>
      <c r="K283" s="60"/>
      <c r="L283" s="60"/>
      <c r="M283" s="60"/>
      <c r="N283" s="60"/>
      <c r="O283" s="60"/>
    </row>
    <row r="284" spans="1:15" x14ac:dyDescent="0.25">
      <c r="A284" s="58"/>
      <c r="B284" s="20"/>
      <c r="D284" s="1"/>
      <c r="E284" s="58"/>
      <c r="H284" s="61"/>
      <c r="I284" s="59"/>
      <c r="J284" s="63"/>
      <c r="K284" s="60"/>
      <c r="L284" s="60"/>
      <c r="M284" s="60"/>
      <c r="N284" s="60"/>
      <c r="O284" s="60"/>
    </row>
    <row r="285" spans="1:15" x14ac:dyDescent="0.25">
      <c r="A285" s="58"/>
      <c r="B285" s="20"/>
      <c r="D285" s="1"/>
      <c r="E285" s="58"/>
      <c r="H285" s="61"/>
      <c r="I285" s="59"/>
      <c r="J285" s="63"/>
      <c r="K285" s="60"/>
      <c r="L285" s="60"/>
      <c r="M285" s="60"/>
      <c r="N285" s="60"/>
      <c r="O285" s="60"/>
    </row>
    <row r="286" spans="1:15" x14ac:dyDescent="0.25">
      <c r="A286" s="58"/>
      <c r="B286" s="20"/>
      <c r="D286" s="1"/>
      <c r="E286" s="58"/>
      <c r="H286" s="61"/>
      <c r="I286" s="59"/>
      <c r="J286" s="63"/>
      <c r="K286" s="60"/>
      <c r="L286" s="60"/>
      <c r="M286" s="60"/>
      <c r="N286" s="60"/>
      <c r="O286" s="60"/>
    </row>
    <row r="287" spans="1:15" x14ac:dyDescent="0.25">
      <c r="A287" s="58"/>
      <c r="B287" s="20"/>
      <c r="D287" s="1"/>
      <c r="E287" s="58"/>
      <c r="H287" s="61"/>
      <c r="I287" s="59"/>
      <c r="J287" s="63"/>
      <c r="K287" s="60"/>
      <c r="L287" s="60"/>
      <c r="M287" s="60"/>
      <c r="N287" s="60"/>
      <c r="O287" s="60"/>
    </row>
    <row r="288" spans="1:15" x14ac:dyDescent="0.25">
      <c r="A288" s="58"/>
      <c r="B288" s="20"/>
      <c r="D288" s="1"/>
      <c r="E288" s="58"/>
      <c r="H288" s="61"/>
      <c r="I288" s="59"/>
      <c r="J288" s="63"/>
      <c r="K288" s="60"/>
      <c r="L288" s="60"/>
      <c r="M288" s="60"/>
      <c r="N288" s="60"/>
      <c r="O288" s="60"/>
    </row>
    <row r="289" spans="1:15" x14ac:dyDescent="0.25">
      <c r="A289" s="58"/>
      <c r="B289" s="20"/>
      <c r="D289" s="1"/>
      <c r="E289" s="58"/>
      <c r="H289" s="61"/>
      <c r="I289" s="59"/>
      <c r="J289" s="63"/>
      <c r="K289" s="60"/>
      <c r="L289" s="60"/>
      <c r="M289" s="60"/>
      <c r="N289" s="60"/>
      <c r="O289" s="60"/>
    </row>
    <row r="290" spans="1:15" x14ac:dyDescent="0.25">
      <c r="A290" s="58"/>
      <c r="B290" s="20"/>
      <c r="D290" s="1"/>
      <c r="E290" s="58"/>
      <c r="H290" s="61"/>
      <c r="I290" s="59"/>
      <c r="J290" s="63"/>
      <c r="K290" s="60"/>
      <c r="L290" s="60"/>
      <c r="M290" s="60"/>
      <c r="N290" s="60"/>
      <c r="O290" s="60"/>
    </row>
    <row r="291" spans="1:15" x14ac:dyDescent="0.25">
      <c r="A291" s="58"/>
      <c r="B291" s="20"/>
      <c r="D291" s="1"/>
      <c r="E291" s="58"/>
      <c r="H291" s="61"/>
      <c r="I291" s="59"/>
      <c r="J291" s="63"/>
      <c r="K291" s="60"/>
      <c r="L291" s="60"/>
      <c r="M291" s="60"/>
      <c r="N291" s="60"/>
      <c r="O291" s="60"/>
    </row>
    <row r="292" spans="1:15" x14ac:dyDescent="0.25">
      <c r="A292" s="58"/>
      <c r="B292" s="20"/>
      <c r="D292" s="1"/>
      <c r="E292" s="58"/>
      <c r="H292" s="61"/>
      <c r="I292" s="59"/>
      <c r="J292" s="63"/>
      <c r="K292" s="60"/>
      <c r="L292" s="60"/>
      <c r="M292" s="60"/>
      <c r="N292" s="60"/>
      <c r="O292" s="60"/>
    </row>
    <row r="293" spans="1:15" x14ac:dyDescent="0.25">
      <c r="A293" s="58"/>
      <c r="B293" s="20"/>
      <c r="D293" s="1"/>
      <c r="E293" s="58"/>
      <c r="H293" s="61"/>
      <c r="I293" s="59"/>
      <c r="J293" s="63"/>
      <c r="K293" s="60"/>
      <c r="L293" s="60"/>
      <c r="M293" s="60"/>
      <c r="N293" s="60"/>
      <c r="O293" s="60"/>
    </row>
    <row r="294" spans="1:15" x14ac:dyDescent="0.25">
      <c r="A294" s="58"/>
      <c r="B294" s="20"/>
      <c r="D294" s="1"/>
      <c r="E294" s="58"/>
      <c r="H294" s="61"/>
      <c r="I294" s="59"/>
      <c r="J294" s="63"/>
      <c r="K294" s="60"/>
      <c r="L294" s="60"/>
      <c r="M294" s="60"/>
      <c r="N294" s="60"/>
      <c r="O294" s="60"/>
    </row>
    <row r="295" spans="1:15" x14ac:dyDescent="0.25">
      <c r="A295" s="58"/>
      <c r="B295" s="20"/>
      <c r="D295" s="1"/>
      <c r="E295" s="58"/>
      <c r="H295" s="61"/>
      <c r="I295" s="59"/>
      <c r="J295" s="63"/>
      <c r="K295" s="60"/>
      <c r="L295" s="60"/>
      <c r="M295" s="60"/>
      <c r="N295" s="60"/>
      <c r="O295" s="60"/>
    </row>
    <row r="296" spans="1:15" x14ac:dyDescent="0.25">
      <c r="A296" s="58"/>
      <c r="B296" s="20"/>
      <c r="D296" s="1"/>
      <c r="E296" s="58"/>
      <c r="H296" s="61"/>
      <c r="I296" s="59"/>
      <c r="J296" s="63"/>
      <c r="K296" s="60"/>
      <c r="L296" s="60"/>
      <c r="M296" s="60"/>
      <c r="N296" s="60"/>
      <c r="O296" s="60"/>
    </row>
    <row r="297" spans="1:15" x14ac:dyDescent="0.25">
      <c r="A297" s="58"/>
      <c r="B297" s="20"/>
      <c r="D297" s="1"/>
      <c r="E297" s="58"/>
      <c r="H297" s="61"/>
      <c r="I297" s="59"/>
      <c r="J297" s="63"/>
      <c r="K297" s="60"/>
      <c r="L297" s="60"/>
      <c r="M297" s="60"/>
      <c r="N297" s="60"/>
      <c r="O297" s="60"/>
    </row>
    <row r="298" spans="1:15" x14ac:dyDescent="0.25">
      <c r="A298" s="58"/>
      <c r="B298" s="20"/>
      <c r="D298" s="1"/>
      <c r="E298" s="58"/>
      <c r="H298" s="61"/>
      <c r="I298" s="59"/>
      <c r="J298" s="63"/>
      <c r="K298" s="60"/>
      <c r="L298" s="60"/>
      <c r="M298" s="60"/>
      <c r="N298" s="60"/>
      <c r="O298" s="60"/>
    </row>
    <row r="299" spans="1:15" x14ac:dyDescent="0.25">
      <c r="A299" s="58"/>
      <c r="B299" s="20"/>
      <c r="D299" s="1"/>
      <c r="E299" s="58"/>
      <c r="H299" s="61"/>
      <c r="I299" s="59"/>
      <c r="J299" s="63"/>
      <c r="K299" s="60"/>
      <c r="L299" s="60"/>
      <c r="M299" s="60"/>
      <c r="N299" s="60"/>
      <c r="O299" s="60"/>
    </row>
    <row r="300" spans="1:15" x14ac:dyDescent="0.25">
      <c r="A300" s="58"/>
      <c r="B300" s="20"/>
      <c r="D300" s="1"/>
      <c r="E300" s="58"/>
      <c r="H300" s="61"/>
      <c r="I300" s="59"/>
      <c r="J300" s="63"/>
      <c r="K300" s="60"/>
      <c r="L300" s="60"/>
      <c r="M300" s="60"/>
      <c r="N300" s="60"/>
      <c r="O300" s="60"/>
    </row>
    <row r="301" spans="1:15" x14ac:dyDescent="0.25">
      <c r="A301" s="58"/>
      <c r="B301" s="20"/>
      <c r="D301" s="1"/>
      <c r="E301" s="58"/>
      <c r="H301" s="61"/>
      <c r="I301" s="59"/>
      <c r="J301" s="63"/>
      <c r="K301" s="60"/>
      <c r="L301" s="60"/>
      <c r="M301" s="60"/>
      <c r="N301" s="60"/>
      <c r="O301" s="60"/>
    </row>
    <row r="302" spans="1:15" x14ac:dyDescent="0.25">
      <c r="A302" s="58"/>
      <c r="B302" s="20"/>
      <c r="D302" s="1"/>
      <c r="E302" s="58"/>
      <c r="H302" s="61"/>
      <c r="I302" s="59"/>
      <c r="J302" s="63"/>
      <c r="K302" s="60"/>
      <c r="L302" s="60"/>
      <c r="M302" s="60"/>
      <c r="N302" s="60"/>
      <c r="O302" s="60"/>
    </row>
    <row r="303" spans="1:15" x14ac:dyDescent="0.25">
      <c r="A303" s="58"/>
      <c r="B303" s="20"/>
      <c r="D303" s="1"/>
      <c r="E303" s="58"/>
      <c r="H303" s="61"/>
      <c r="I303" s="59"/>
      <c r="J303" s="63"/>
      <c r="K303" s="60"/>
      <c r="L303" s="60"/>
      <c r="M303" s="60"/>
      <c r="N303" s="60"/>
      <c r="O303" s="60"/>
    </row>
    <row r="304" spans="1:15" x14ac:dyDescent="0.25">
      <c r="A304" s="58"/>
      <c r="B304" s="20"/>
      <c r="D304" s="1"/>
      <c r="E304" s="58"/>
      <c r="H304" s="61"/>
      <c r="I304" s="59"/>
      <c r="J304" s="63"/>
      <c r="K304" s="60"/>
      <c r="L304" s="60"/>
      <c r="M304" s="60"/>
      <c r="N304" s="60"/>
      <c r="O304" s="60"/>
    </row>
    <row r="305" spans="1:15" x14ac:dyDescent="0.25">
      <c r="A305" s="58"/>
      <c r="B305" s="20"/>
      <c r="D305" s="1"/>
      <c r="E305" s="58"/>
      <c r="H305" s="61"/>
      <c r="I305" s="59"/>
      <c r="J305" s="63"/>
      <c r="K305" s="60"/>
      <c r="L305" s="60"/>
      <c r="M305" s="60"/>
      <c r="N305" s="60"/>
      <c r="O305" s="60"/>
    </row>
    <row r="306" spans="1:15" x14ac:dyDescent="0.25">
      <c r="A306" s="58"/>
      <c r="B306" s="20"/>
      <c r="D306" s="1"/>
      <c r="E306" s="58"/>
      <c r="H306" s="61"/>
      <c r="I306" s="59"/>
      <c r="J306" s="63"/>
      <c r="K306" s="60"/>
      <c r="L306" s="60"/>
      <c r="M306" s="60"/>
      <c r="N306" s="60"/>
      <c r="O306" s="60"/>
    </row>
    <row r="307" spans="1:15" x14ac:dyDescent="0.25">
      <c r="A307" s="58"/>
      <c r="B307" s="20"/>
      <c r="D307" s="1"/>
      <c r="E307" s="58"/>
      <c r="H307" s="61"/>
      <c r="I307" s="59"/>
      <c r="J307" s="63"/>
      <c r="K307" s="60"/>
      <c r="L307" s="60"/>
      <c r="M307" s="60"/>
      <c r="N307" s="60"/>
      <c r="O307" s="60"/>
    </row>
    <row r="308" spans="1:15" x14ac:dyDescent="0.25">
      <c r="A308" s="58"/>
      <c r="B308" s="20"/>
      <c r="D308" s="1"/>
      <c r="E308" s="58"/>
      <c r="H308" s="61"/>
      <c r="I308" s="59"/>
      <c r="J308" s="63"/>
      <c r="K308" s="60"/>
      <c r="L308" s="60"/>
      <c r="M308" s="60"/>
      <c r="N308" s="60"/>
      <c r="O308" s="60"/>
    </row>
    <row r="309" spans="1:15" x14ac:dyDescent="0.25">
      <c r="A309" s="58"/>
      <c r="B309" s="20"/>
      <c r="D309" s="1"/>
      <c r="E309" s="58"/>
      <c r="H309" s="61"/>
      <c r="I309" s="59"/>
      <c r="J309" s="63"/>
      <c r="K309" s="60"/>
      <c r="L309" s="60"/>
      <c r="M309" s="60"/>
      <c r="N309" s="60"/>
      <c r="O309" s="60"/>
    </row>
    <row r="310" spans="1:15" x14ac:dyDescent="0.25">
      <c r="A310" s="58"/>
      <c r="B310" s="20"/>
      <c r="D310" s="1"/>
      <c r="E310" s="58"/>
      <c r="H310" s="61"/>
      <c r="I310" s="59"/>
      <c r="J310" s="63"/>
      <c r="K310" s="60"/>
      <c r="L310" s="60"/>
      <c r="M310" s="60"/>
      <c r="N310" s="60"/>
      <c r="O310" s="60"/>
    </row>
    <row r="311" spans="1:15" x14ac:dyDescent="0.25">
      <c r="A311" s="58"/>
      <c r="B311" s="20"/>
      <c r="D311" s="1"/>
      <c r="E311" s="58"/>
      <c r="H311" s="61"/>
      <c r="I311" s="59"/>
      <c r="J311" s="63"/>
      <c r="K311" s="60"/>
      <c r="L311" s="60"/>
      <c r="M311" s="60"/>
      <c r="N311" s="60"/>
      <c r="O311" s="60"/>
    </row>
    <row r="312" spans="1:15" x14ac:dyDescent="0.25">
      <c r="A312" s="58"/>
      <c r="B312" s="20"/>
      <c r="D312" s="1"/>
      <c r="E312" s="58"/>
      <c r="H312" s="61"/>
      <c r="I312" s="59"/>
      <c r="J312" s="63"/>
      <c r="K312" s="60"/>
      <c r="L312" s="60"/>
      <c r="M312" s="60"/>
      <c r="N312" s="60"/>
      <c r="O312" s="60"/>
    </row>
    <row r="313" spans="1:15" x14ac:dyDescent="0.25">
      <c r="A313" s="58"/>
      <c r="B313" s="20"/>
      <c r="D313" s="1"/>
      <c r="E313" s="58"/>
      <c r="H313" s="61"/>
      <c r="I313" s="59"/>
      <c r="J313" s="63"/>
      <c r="K313" s="60"/>
      <c r="L313" s="60"/>
      <c r="M313" s="60"/>
      <c r="N313" s="60"/>
      <c r="O313" s="60"/>
    </row>
    <row r="314" spans="1:15" x14ac:dyDescent="0.25">
      <c r="A314" s="58"/>
      <c r="B314" s="20"/>
      <c r="D314" s="1"/>
      <c r="E314" s="58"/>
      <c r="H314" s="61"/>
      <c r="I314" s="59"/>
      <c r="J314" s="63"/>
      <c r="K314" s="60"/>
      <c r="L314" s="60"/>
      <c r="M314" s="60"/>
      <c r="N314" s="60"/>
      <c r="O314" s="60"/>
    </row>
    <row r="315" spans="1:15" x14ac:dyDescent="0.25">
      <c r="A315" s="58"/>
      <c r="B315" s="20"/>
      <c r="D315" s="1"/>
      <c r="E315" s="58"/>
      <c r="H315" s="61"/>
      <c r="I315" s="59"/>
      <c r="J315" s="63"/>
      <c r="K315" s="60"/>
      <c r="L315" s="60"/>
      <c r="M315" s="60"/>
      <c r="N315" s="60"/>
      <c r="O315" s="60"/>
    </row>
    <row r="316" spans="1:15" x14ac:dyDescent="0.25">
      <c r="A316" s="58"/>
      <c r="B316" s="20"/>
      <c r="D316" s="1"/>
      <c r="E316" s="58"/>
      <c r="H316" s="61"/>
      <c r="I316" s="59"/>
      <c r="J316" s="63"/>
      <c r="K316" s="60"/>
      <c r="L316" s="60"/>
      <c r="M316" s="60"/>
      <c r="N316" s="60"/>
      <c r="O316" s="60"/>
    </row>
    <row r="317" spans="1:15" x14ac:dyDescent="0.25">
      <c r="A317" s="58"/>
      <c r="B317" s="20"/>
      <c r="D317" s="1"/>
      <c r="E317" s="58"/>
      <c r="H317" s="61"/>
      <c r="I317" s="59"/>
      <c r="J317" s="63"/>
      <c r="K317" s="60"/>
      <c r="L317" s="60"/>
      <c r="M317" s="60"/>
      <c r="N317" s="60"/>
      <c r="O317" s="60"/>
    </row>
    <row r="318" spans="1:15" x14ac:dyDescent="0.25">
      <c r="A318" s="58"/>
      <c r="B318" s="20"/>
      <c r="D318" s="1"/>
      <c r="E318" s="58"/>
      <c r="H318" s="61"/>
      <c r="I318" s="59"/>
      <c r="J318" s="63"/>
      <c r="K318" s="60"/>
      <c r="L318" s="60"/>
      <c r="M318" s="60"/>
      <c r="N318" s="60"/>
      <c r="O318" s="60"/>
    </row>
    <row r="319" spans="1:15" x14ac:dyDescent="0.25">
      <c r="A319" s="58"/>
      <c r="B319" s="20"/>
      <c r="D319" s="1"/>
      <c r="E319" s="58"/>
      <c r="H319" s="61"/>
      <c r="I319" s="59"/>
      <c r="J319" s="63"/>
      <c r="K319" s="60"/>
      <c r="L319" s="60"/>
      <c r="M319" s="60"/>
      <c r="N319" s="60"/>
      <c r="O319" s="60"/>
    </row>
    <row r="320" spans="1:15" x14ac:dyDescent="0.25">
      <c r="A320" s="58"/>
      <c r="B320" s="20"/>
      <c r="D320" s="1"/>
      <c r="E320" s="58"/>
      <c r="H320" s="61"/>
      <c r="I320" s="59"/>
      <c r="J320" s="63"/>
      <c r="K320" s="60"/>
      <c r="L320" s="60"/>
      <c r="M320" s="60"/>
      <c r="N320" s="60"/>
      <c r="O320" s="60"/>
    </row>
    <row r="321" spans="1:15" x14ac:dyDescent="0.25">
      <c r="A321" s="58"/>
      <c r="B321" s="20"/>
      <c r="D321" s="1"/>
      <c r="E321" s="58"/>
      <c r="H321" s="61"/>
      <c r="I321" s="59"/>
      <c r="J321" s="63"/>
      <c r="K321" s="60"/>
      <c r="L321" s="60"/>
      <c r="M321" s="60"/>
      <c r="N321" s="60"/>
      <c r="O321" s="60"/>
    </row>
    <row r="322" spans="1:15" x14ac:dyDescent="0.25">
      <c r="A322" s="58"/>
      <c r="B322" s="20"/>
      <c r="D322" s="1"/>
      <c r="E322" s="58"/>
      <c r="H322" s="61"/>
      <c r="I322" s="59"/>
      <c r="J322" s="63"/>
      <c r="K322" s="60"/>
      <c r="L322" s="60"/>
      <c r="M322" s="60"/>
      <c r="N322" s="60"/>
      <c r="O322" s="60"/>
    </row>
    <row r="323" spans="1:15" x14ac:dyDescent="0.25">
      <c r="A323" s="58"/>
      <c r="B323" s="20"/>
      <c r="D323" s="1"/>
      <c r="E323" s="58"/>
      <c r="H323" s="61"/>
      <c r="I323" s="59"/>
      <c r="J323" s="63"/>
      <c r="K323" s="60"/>
      <c r="L323" s="60"/>
      <c r="M323" s="60"/>
      <c r="N323" s="60"/>
      <c r="O323" s="60"/>
    </row>
    <row r="324" spans="1:15" x14ac:dyDescent="0.25">
      <c r="A324" s="58"/>
      <c r="B324" s="20"/>
      <c r="D324" s="1"/>
      <c r="H324" s="61"/>
      <c r="I324" s="59"/>
      <c r="J324" s="63"/>
      <c r="K324" s="60"/>
      <c r="L324" s="60"/>
      <c r="M324" s="60"/>
      <c r="N324" s="60"/>
      <c r="O324" s="60"/>
    </row>
    <row r="325" spans="1:15" x14ac:dyDescent="0.25">
      <c r="A325" s="58"/>
      <c r="B325" s="20"/>
      <c r="D325" s="1"/>
      <c r="H325" s="61"/>
      <c r="I325" s="59"/>
      <c r="J325" s="63"/>
      <c r="K325" s="60"/>
      <c r="L325" s="60"/>
      <c r="M325" s="60"/>
      <c r="N325" s="60"/>
      <c r="O325" s="60"/>
    </row>
    <row r="326" spans="1:15" x14ac:dyDescent="0.25">
      <c r="A326" s="58"/>
      <c r="B326" s="20"/>
      <c r="D326" s="1"/>
      <c r="H326" s="61"/>
      <c r="I326" s="59"/>
      <c r="J326" s="63"/>
      <c r="K326" s="60"/>
      <c r="L326" s="60"/>
      <c r="M326" s="60"/>
      <c r="N326" s="60"/>
      <c r="O326" s="60"/>
    </row>
    <row r="327" spans="1:15" x14ac:dyDescent="0.25">
      <c r="A327" s="58"/>
      <c r="B327" s="20"/>
      <c r="D327" s="1"/>
      <c r="H327" s="61"/>
      <c r="I327" s="59"/>
      <c r="J327" s="63"/>
      <c r="K327" s="60"/>
      <c r="L327" s="60"/>
      <c r="M327" s="60"/>
      <c r="N327" s="60"/>
      <c r="O327" s="60"/>
    </row>
    <row r="328" spans="1:15" x14ac:dyDescent="0.25">
      <c r="A328" s="58"/>
      <c r="B328" s="20"/>
      <c r="D328" s="1"/>
      <c r="H328" s="61"/>
      <c r="I328" s="59"/>
      <c r="J328" s="63"/>
      <c r="K328" s="60"/>
      <c r="L328" s="60"/>
      <c r="M328" s="60"/>
      <c r="N328" s="60"/>
      <c r="O328" s="60"/>
    </row>
    <row r="329" spans="1:15" x14ac:dyDescent="0.25">
      <c r="A329" s="58"/>
      <c r="B329" s="20"/>
      <c r="D329" s="1"/>
      <c r="H329" s="61"/>
      <c r="I329" s="59"/>
      <c r="J329" s="63"/>
      <c r="K329" s="60"/>
      <c r="L329" s="60"/>
      <c r="M329" s="60"/>
      <c r="N329" s="60"/>
      <c r="O329" s="60"/>
    </row>
    <row r="330" spans="1:15" x14ac:dyDescent="0.25">
      <c r="A330" s="58"/>
      <c r="B330" s="20"/>
      <c r="D330" s="1"/>
      <c r="H330" s="61"/>
      <c r="I330" s="59"/>
      <c r="J330" s="63"/>
      <c r="K330" s="60"/>
      <c r="L330" s="60"/>
      <c r="M330" s="60"/>
      <c r="N330" s="60"/>
      <c r="O330" s="60"/>
    </row>
    <row r="331" spans="1:15" x14ac:dyDescent="0.25">
      <c r="A331" s="58"/>
      <c r="B331" s="20"/>
      <c r="D331" s="1"/>
      <c r="H331" s="61"/>
      <c r="I331" s="59"/>
      <c r="J331" s="63"/>
      <c r="K331" s="60"/>
      <c r="L331" s="60"/>
      <c r="M331" s="60"/>
      <c r="N331" s="60"/>
      <c r="O331" s="60"/>
    </row>
    <row r="332" spans="1:15" x14ac:dyDescent="0.25">
      <c r="A332" s="58"/>
      <c r="B332" s="20"/>
      <c r="D332" s="1"/>
      <c r="H332" s="61"/>
      <c r="I332" s="59"/>
      <c r="J332" s="63"/>
      <c r="K332" s="60"/>
      <c r="L332" s="60"/>
      <c r="M332" s="60"/>
      <c r="N332" s="60"/>
      <c r="O332" s="60"/>
    </row>
    <row r="333" spans="1:15" x14ac:dyDescent="0.25">
      <c r="A333" s="58"/>
      <c r="B333" s="20"/>
      <c r="D333" s="1"/>
      <c r="H333" s="61"/>
      <c r="I333" s="59"/>
      <c r="J333" s="63"/>
      <c r="K333" s="60"/>
      <c r="L333" s="60"/>
      <c r="M333" s="60"/>
      <c r="N333" s="60"/>
      <c r="O333" s="60"/>
    </row>
    <row r="334" spans="1:15" x14ac:dyDescent="0.25">
      <c r="A334" s="58"/>
      <c r="B334" s="20"/>
      <c r="D334" s="1"/>
      <c r="H334" s="61"/>
      <c r="I334" s="59"/>
      <c r="J334" s="63"/>
      <c r="K334" s="60"/>
      <c r="L334" s="60"/>
      <c r="M334" s="60"/>
      <c r="N334" s="60"/>
      <c r="O334" s="60"/>
    </row>
    <row r="335" spans="1:15" x14ac:dyDescent="0.25">
      <c r="A335" s="58"/>
      <c r="B335" s="20"/>
      <c r="D335" s="1"/>
      <c r="H335" s="61"/>
      <c r="I335" s="10"/>
      <c r="J335" s="63"/>
      <c r="K335" s="60"/>
      <c r="L335" s="60"/>
      <c r="M335" s="60"/>
      <c r="N335" s="60"/>
      <c r="O335" s="60"/>
    </row>
    <row r="336" spans="1:15" x14ac:dyDescent="0.25">
      <c r="A336" s="58"/>
      <c r="B336" s="20"/>
      <c r="D336" s="1"/>
      <c r="H336" s="61"/>
      <c r="I336" s="10"/>
      <c r="J336" s="63"/>
      <c r="K336" s="60"/>
      <c r="L336" s="60"/>
      <c r="M336" s="60"/>
      <c r="N336" s="60"/>
      <c r="O336" s="60"/>
    </row>
    <row r="337" spans="1:15" x14ac:dyDescent="0.25">
      <c r="A337" s="58"/>
      <c r="B337" s="20"/>
      <c r="D337" s="1"/>
      <c r="H337" s="61"/>
      <c r="I337" s="10"/>
      <c r="J337" s="63"/>
      <c r="K337" s="60"/>
      <c r="L337" s="60"/>
      <c r="M337" s="60"/>
      <c r="N337" s="60"/>
      <c r="O337" s="60"/>
    </row>
    <row r="338" spans="1:15" x14ac:dyDescent="0.25">
      <c r="A338" s="58"/>
      <c r="B338" s="20"/>
      <c r="D338" s="1"/>
      <c r="H338" s="61"/>
      <c r="I338" s="10"/>
      <c r="J338" s="63"/>
      <c r="K338" s="60"/>
      <c r="L338" s="60"/>
      <c r="M338" s="60"/>
      <c r="N338" s="60"/>
      <c r="O338" s="60"/>
    </row>
    <row r="339" spans="1:15" x14ac:dyDescent="0.25">
      <c r="A339" s="58"/>
      <c r="B339" s="20"/>
      <c r="D339" s="1"/>
      <c r="H339" s="61"/>
      <c r="I339" s="10"/>
      <c r="J339" s="63"/>
      <c r="K339" s="60"/>
      <c r="L339" s="60"/>
      <c r="M339" s="60"/>
      <c r="N339" s="60"/>
      <c r="O339" s="60"/>
    </row>
    <row r="340" spans="1:15" x14ac:dyDescent="0.25">
      <c r="A340" s="58"/>
      <c r="B340" s="20"/>
      <c r="D340" s="1"/>
      <c r="H340" s="61"/>
      <c r="I340" s="10"/>
      <c r="J340" s="63"/>
      <c r="K340" s="60"/>
      <c r="L340" s="60"/>
      <c r="M340" s="60"/>
      <c r="N340" s="60"/>
      <c r="O340" s="60"/>
    </row>
    <row r="341" spans="1:15" x14ac:dyDescent="0.25">
      <c r="A341" s="58"/>
      <c r="B341" s="20"/>
      <c r="D341" s="1"/>
      <c r="H341" s="61"/>
      <c r="I341" s="10"/>
      <c r="J341" s="63"/>
      <c r="K341" s="60"/>
      <c r="L341" s="60"/>
      <c r="M341" s="60"/>
      <c r="N341" s="60"/>
      <c r="O341" s="60"/>
    </row>
    <row r="342" spans="1:15" x14ac:dyDescent="0.25">
      <c r="A342" s="58"/>
      <c r="B342" s="20"/>
      <c r="D342" s="1"/>
      <c r="H342" s="61"/>
      <c r="I342" s="10"/>
      <c r="J342" s="63"/>
      <c r="K342" s="60"/>
      <c r="L342" s="60"/>
      <c r="M342" s="60"/>
      <c r="N342" s="60"/>
      <c r="O342" s="60"/>
    </row>
    <row r="343" spans="1:15" x14ac:dyDescent="0.25">
      <c r="A343" s="58"/>
      <c r="B343" s="20"/>
      <c r="D343" s="1"/>
      <c r="H343" s="61"/>
      <c r="I343" s="10"/>
      <c r="J343" s="63"/>
      <c r="K343" s="60"/>
      <c r="L343" s="60"/>
      <c r="M343" s="60"/>
      <c r="N343" s="60"/>
      <c r="O343" s="60"/>
    </row>
    <row r="344" spans="1:15" x14ac:dyDescent="0.25">
      <c r="A344" s="58"/>
      <c r="B344" s="20"/>
      <c r="D344" s="1"/>
      <c r="H344" s="61"/>
      <c r="I344" s="10"/>
      <c r="J344" s="63"/>
      <c r="K344" s="60"/>
      <c r="L344" s="60"/>
      <c r="M344" s="60"/>
      <c r="N344" s="60"/>
      <c r="O344" s="60"/>
    </row>
    <row r="345" spans="1:15" x14ac:dyDescent="0.25">
      <c r="A345" s="58"/>
      <c r="B345" s="20"/>
      <c r="D345" s="1"/>
      <c r="H345" s="61"/>
      <c r="I345" s="10"/>
      <c r="J345" s="63"/>
      <c r="K345" s="60"/>
      <c r="L345" s="60"/>
      <c r="M345" s="60"/>
      <c r="N345" s="60"/>
      <c r="O345" s="60"/>
    </row>
    <row r="346" spans="1:15" x14ac:dyDescent="0.25">
      <c r="A346" s="58"/>
      <c r="B346" s="20"/>
      <c r="D346" s="1"/>
      <c r="H346" s="61"/>
      <c r="I346" s="10"/>
      <c r="J346" s="63"/>
      <c r="K346" s="60"/>
      <c r="L346" s="60"/>
      <c r="M346" s="60"/>
      <c r="N346" s="60"/>
      <c r="O346" s="60"/>
    </row>
    <row r="347" spans="1:15" x14ac:dyDescent="0.25">
      <c r="A347" s="58"/>
      <c r="B347" s="20"/>
      <c r="D347" s="1"/>
      <c r="H347" s="61"/>
      <c r="I347" s="10"/>
      <c r="J347" s="63"/>
      <c r="K347" s="60"/>
      <c r="L347" s="60"/>
      <c r="M347" s="60"/>
      <c r="N347" s="60"/>
      <c r="O347" s="60"/>
    </row>
    <row r="348" spans="1:15" x14ac:dyDescent="0.25">
      <c r="A348" s="58"/>
      <c r="B348" s="20"/>
      <c r="D348" s="1"/>
      <c r="H348" s="61"/>
      <c r="I348" s="10"/>
      <c r="J348" s="63"/>
      <c r="K348" s="60"/>
      <c r="L348" s="60"/>
      <c r="M348" s="60"/>
      <c r="N348" s="60"/>
      <c r="O348" s="60"/>
    </row>
    <row r="349" spans="1:15" x14ac:dyDescent="0.25">
      <c r="A349" s="58"/>
      <c r="B349" s="20"/>
      <c r="D349" s="1"/>
      <c r="H349" s="61"/>
      <c r="I349" s="10"/>
      <c r="J349" s="63"/>
      <c r="K349" s="60"/>
      <c r="L349" s="60"/>
      <c r="M349" s="60"/>
      <c r="N349" s="60"/>
      <c r="O349" s="60"/>
    </row>
    <row r="350" spans="1:15" x14ac:dyDescent="0.25">
      <c r="A350" s="58"/>
      <c r="B350" s="20"/>
      <c r="D350" s="1"/>
      <c r="H350" s="61"/>
      <c r="I350" s="10"/>
      <c r="J350" s="63"/>
      <c r="K350" s="60"/>
      <c r="L350" s="60"/>
      <c r="M350" s="60"/>
      <c r="N350" s="60"/>
      <c r="O350" s="60"/>
    </row>
    <row r="351" spans="1:15" x14ac:dyDescent="0.25">
      <c r="A351" s="58"/>
      <c r="B351" s="20"/>
      <c r="D351" s="1"/>
      <c r="H351" s="61"/>
      <c r="I351" s="10"/>
      <c r="J351" s="63"/>
      <c r="K351" s="60"/>
      <c r="L351" s="60"/>
      <c r="M351" s="60"/>
      <c r="N351" s="60"/>
      <c r="O351" s="60"/>
    </row>
    <row r="352" spans="1:15" x14ac:dyDescent="0.25">
      <c r="A352" s="58"/>
      <c r="B352" s="20"/>
      <c r="D352" s="1"/>
      <c r="H352" s="61"/>
      <c r="I352" s="10"/>
      <c r="J352" s="63"/>
      <c r="K352" s="60"/>
      <c r="L352" s="60"/>
      <c r="M352" s="60"/>
      <c r="N352" s="60"/>
      <c r="O352" s="60"/>
    </row>
    <row r="353" spans="1:15" x14ac:dyDescent="0.25">
      <c r="A353" s="58"/>
      <c r="B353" s="20"/>
      <c r="D353" s="1"/>
      <c r="H353" s="61"/>
      <c r="I353" s="10"/>
      <c r="J353" s="63"/>
      <c r="K353" s="60"/>
      <c r="L353" s="60"/>
      <c r="M353" s="60"/>
      <c r="N353" s="60"/>
      <c r="O353" s="60"/>
    </row>
    <row r="354" spans="1:15" x14ac:dyDescent="0.25">
      <c r="A354" s="58"/>
      <c r="B354" s="20"/>
      <c r="D354" s="1"/>
      <c r="H354" s="61"/>
      <c r="I354" s="10"/>
      <c r="J354" s="63"/>
      <c r="K354" s="60"/>
      <c r="L354" s="60"/>
      <c r="M354" s="60"/>
      <c r="N354" s="60"/>
      <c r="O354" s="60"/>
    </row>
    <row r="355" spans="1:15" x14ac:dyDescent="0.25">
      <c r="A355" s="58"/>
      <c r="B355" s="20"/>
      <c r="D355" s="1"/>
      <c r="H355" s="61"/>
      <c r="I355" s="10"/>
      <c r="J355" s="63"/>
      <c r="K355" s="60"/>
      <c r="L355" s="60"/>
      <c r="M355" s="60"/>
      <c r="N355" s="60"/>
      <c r="O355" s="60"/>
    </row>
    <row r="356" spans="1:15" x14ac:dyDescent="0.25">
      <c r="A356" s="58"/>
      <c r="B356" s="20"/>
      <c r="D356" s="1"/>
      <c r="H356" s="61"/>
      <c r="I356" s="10"/>
      <c r="J356" s="63"/>
      <c r="K356" s="60"/>
      <c r="L356" s="60"/>
      <c r="M356" s="60"/>
      <c r="N356" s="60"/>
      <c r="O356" s="60"/>
    </row>
    <row r="357" spans="1:15" x14ac:dyDescent="0.25">
      <c r="A357" s="58"/>
      <c r="B357" s="20"/>
      <c r="D357" s="1"/>
      <c r="H357" s="61"/>
      <c r="I357" s="10"/>
      <c r="J357" s="63"/>
      <c r="K357" s="60"/>
      <c r="L357" s="60"/>
      <c r="M357" s="60"/>
      <c r="N357" s="60"/>
      <c r="O357" s="60"/>
    </row>
    <row r="358" spans="1:15" x14ac:dyDescent="0.25">
      <c r="A358" s="58"/>
      <c r="B358" s="20"/>
      <c r="D358" s="1"/>
      <c r="H358" s="61"/>
      <c r="I358" s="10"/>
      <c r="J358" s="63"/>
      <c r="K358" s="60"/>
      <c r="L358" s="60"/>
      <c r="M358" s="60"/>
      <c r="N358" s="60"/>
      <c r="O358" s="60"/>
    </row>
    <row r="359" spans="1:15" x14ac:dyDescent="0.25">
      <c r="A359" s="58"/>
      <c r="B359" s="20"/>
      <c r="D359" s="1"/>
      <c r="H359" s="61"/>
      <c r="I359" s="10"/>
      <c r="J359" s="63"/>
      <c r="K359" s="60"/>
      <c r="L359" s="60"/>
      <c r="M359" s="60"/>
      <c r="N359" s="60"/>
      <c r="O359" s="60"/>
    </row>
    <row r="360" spans="1:15" x14ac:dyDescent="0.25">
      <c r="A360" s="58"/>
      <c r="B360" s="20"/>
      <c r="D360" s="1"/>
      <c r="H360" s="61"/>
      <c r="I360" s="10"/>
      <c r="J360" s="63"/>
      <c r="K360" s="60"/>
      <c r="L360" s="60"/>
      <c r="M360" s="60"/>
      <c r="N360" s="60"/>
      <c r="O360" s="60"/>
    </row>
    <row r="361" spans="1:15" x14ac:dyDescent="0.25">
      <c r="A361" s="58"/>
      <c r="B361" s="20"/>
      <c r="D361" s="1"/>
      <c r="H361" s="61"/>
      <c r="I361" s="10"/>
      <c r="J361" s="63"/>
      <c r="K361" s="60"/>
      <c r="L361" s="60"/>
      <c r="M361" s="60"/>
      <c r="N361" s="60"/>
      <c r="O361" s="60"/>
    </row>
    <row r="362" spans="1:15" x14ac:dyDescent="0.25">
      <c r="A362" s="58"/>
      <c r="B362" s="20"/>
      <c r="D362" s="1"/>
      <c r="H362" s="61"/>
      <c r="I362" s="10"/>
      <c r="J362" s="63"/>
      <c r="K362" s="60"/>
      <c r="L362" s="60"/>
      <c r="M362" s="60"/>
      <c r="N362" s="60"/>
      <c r="O362" s="60"/>
    </row>
    <row r="363" spans="1:15" x14ac:dyDescent="0.25">
      <c r="A363" s="58"/>
      <c r="B363" s="20"/>
      <c r="D363" s="1"/>
      <c r="H363" s="61"/>
      <c r="I363" s="10"/>
      <c r="J363" s="63"/>
      <c r="K363" s="60"/>
      <c r="L363" s="60"/>
      <c r="M363" s="60"/>
      <c r="N363" s="60"/>
      <c r="O363" s="60"/>
    </row>
    <row r="364" spans="1:15" x14ac:dyDescent="0.25">
      <c r="A364" s="58"/>
      <c r="B364" s="20"/>
      <c r="D364" s="1"/>
      <c r="H364" s="61"/>
      <c r="I364" s="10"/>
      <c r="J364" s="63"/>
      <c r="K364" s="60"/>
      <c r="L364" s="60"/>
      <c r="M364" s="60"/>
      <c r="N364" s="60"/>
      <c r="O364" s="60"/>
    </row>
    <row r="365" spans="1:15" x14ac:dyDescent="0.25">
      <c r="A365" s="58"/>
      <c r="B365" s="20"/>
      <c r="D365" s="1"/>
      <c r="H365" s="61"/>
      <c r="I365" s="10"/>
      <c r="J365" s="63"/>
      <c r="K365" s="60"/>
      <c r="L365" s="60"/>
      <c r="M365" s="60"/>
      <c r="N365" s="60"/>
      <c r="O365" s="60"/>
    </row>
    <row r="366" spans="1:15" x14ac:dyDescent="0.25">
      <c r="A366" s="58"/>
      <c r="B366" s="20"/>
      <c r="D366" s="1"/>
      <c r="H366" s="61"/>
      <c r="I366" s="10"/>
      <c r="J366" s="63"/>
      <c r="K366" s="60"/>
      <c r="L366" s="60"/>
      <c r="M366" s="60"/>
      <c r="N366" s="60"/>
      <c r="O366" s="60"/>
    </row>
    <row r="367" spans="1:15" x14ac:dyDescent="0.25">
      <c r="A367" s="58"/>
      <c r="B367" s="20"/>
      <c r="D367" s="1"/>
      <c r="H367" s="61"/>
      <c r="I367" s="10"/>
      <c r="J367" s="63"/>
      <c r="K367" s="60"/>
      <c r="L367" s="60"/>
      <c r="M367" s="60"/>
      <c r="N367" s="60"/>
      <c r="O367" s="60"/>
    </row>
    <row r="368" spans="1:15" x14ac:dyDescent="0.25">
      <c r="A368" s="58"/>
      <c r="B368" s="20"/>
      <c r="D368" s="1"/>
      <c r="H368" s="61"/>
      <c r="I368" s="10"/>
      <c r="J368" s="63"/>
      <c r="K368" s="60"/>
      <c r="L368" s="60"/>
      <c r="M368" s="60"/>
      <c r="N368" s="60"/>
      <c r="O368" s="60"/>
    </row>
    <row r="369" spans="1:15" x14ac:dyDescent="0.25">
      <c r="A369" s="58"/>
      <c r="B369" s="20"/>
      <c r="D369" s="1"/>
      <c r="H369" s="61"/>
      <c r="I369" s="10"/>
      <c r="J369" s="63"/>
      <c r="K369" s="60"/>
      <c r="L369" s="60"/>
      <c r="M369" s="60"/>
      <c r="N369" s="60"/>
      <c r="O369" s="60"/>
    </row>
    <row r="370" spans="1:15" x14ac:dyDescent="0.25">
      <c r="A370" s="58"/>
      <c r="B370" s="20"/>
      <c r="D370" s="1"/>
      <c r="H370" s="61"/>
      <c r="I370" s="10"/>
      <c r="J370" s="63"/>
      <c r="K370" s="60"/>
      <c r="L370" s="60"/>
      <c r="M370" s="60"/>
      <c r="N370" s="60"/>
      <c r="O370" s="60"/>
    </row>
    <row r="371" spans="1:15" x14ac:dyDescent="0.25">
      <c r="A371" s="58"/>
      <c r="B371" s="20"/>
      <c r="D371" s="1"/>
      <c r="H371" s="61"/>
      <c r="I371" s="10"/>
      <c r="J371" s="63"/>
      <c r="K371" s="60"/>
      <c r="L371" s="60"/>
      <c r="M371" s="60"/>
      <c r="N371" s="60"/>
      <c r="O371" s="60"/>
    </row>
    <row r="372" spans="1:15" x14ac:dyDescent="0.25">
      <c r="A372" s="58"/>
      <c r="B372" s="20"/>
      <c r="D372" s="1"/>
      <c r="H372" s="61"/>
      <c r="I372" s="10"/>
      <c r="J372" s="63"/>
      <c r="K372" s="60"/>
      <c r="L372" s="60"/>
      <c r="M372" s="60"/>
      <c r="N372" s="60"/>
      <c r="O372" s="60"/>
    </row>
    <row r="373" spans="1:15" x14ac:dyDescent="0.25">
      <c r="A373" s="58"/>
      <c r="B373" s="20"/>
      <c r="D373" s="1"/>
      <c r="H373" s="61"/>
      <c r="I373" s="10"/>
      <c r="J373" s="63"/>
      <c r="K373" s="60"/>
      <c r="L373" s="60"/>
      <c r="M373" s="60"/>
      <c r="N373" s="60"/>
      <c r="O373" s="60"/>
    </row>
    <row r="374" spans="1:15" x14ac:dyDescent="0.25">
      <c r="B374" s="20"/>
      <c r="D374" s="1"/>
      <c r="H374" s="61"/>
      <c r="I374" s="10"/>
      <c r="J374" s="63"/>
      <c r="K374" s="60"/>
      <c r="L374" s="60"/>
      <c r="M374" s="60"/>
      <c r="N374" s="60"/>
      <c r="O374" s="60"/>
    </row>
    <row r="375" spans="1:15" x14ac:dyDescent="0.25">
      <c r="B375" s="20"/>
      <c r="D375" s="1"/>
      <c r="H375" s="61"/>
      <c r="I375" s="10"/>
      <c r="J375" s="63"/>
      <c r="K375" s="60"/>
      <c r="L375" s="60"/>
      <c r="M375" s="60"/>
      <c r="N375" s="60"/>
      <c r="O375" s="60"/>
    </row>
    <row r="376" spans="1:15" x14ac:dyDescent="0.25">
      <c r="B376" s="20"/>
      <c r="D376" s="1"/>
      <c r="H376" s="61"/>
      <c r="I376" s="10"/>
      <c r="J376" s="63"/>
      <c r="K376" s="60"/>
      <c r="L376" s="60"/>
      <c r="M376" s="60"/>
      <c r="N376" s="60"/>
      <c r="O376" s="60"/>
    </row>
    <row r="377" spans="1:15" x14ac:dyDescent="0.25">
      <c r="B377" s="20"/>
      <c r="D377" s="1"/>
      <c r="H377" s="61"/>
      <c r="I377" s="10"/>
      <c r="J377" s="63"/>
      <c r="K377" s="60"/>
      <c r="L377" s="60"/>
      <c r="M377" s="60"/>
      <c r="N377" s="60"/>
      <c r="O377" s="60"/>
    </row>
    <row r="378" spans="1:15" x14ac:dyDescent="0.25">
      <c r="B378" s="20"/>
      <c r="D378" s="1"/>
      <c r="H378" s="61"/>
      <c r="I378" s="10"/>
      <c r="J378" s="63"/>
      <c r="K378" s="60"/>
      <c r="L378" s="60"/>
      <c r="M378" s="60"/>
      <c r="N378" s="60"/>
      <c r="O378" s="60"/>
    </row>
    <row r="379" spans="1:15" x14ac:dyDescent="0.25">
      <c r="B379" s="20"/>
      <c r="D379" s="1"/>
      <c r="H379" s="61"/>
      <c r="I379" s="10"/>
      <c r="J379" s="63"/>
      <c r="K379" s="60"/>
      <c r="L379" s="60"/>
      <c r="M379" s="60"/>
      <c r="N379" s="60"/>
      <c r="O379" s="60"/>
    </row>
    <row r="380" spans="1:15" x14ac:dyDescent="0.25">
      <c r="B380" s="20"/>
      <c r="D380" s="1"/>
      <c r="H380" s="61"/>
      <c r="I380" s="10"/>
      <c r="J380" s="63"/>
      <c r="K380" s="60"/>
      <c r="L380" s="60"/>
      <c r="M380" s="60"/>
      <c r="N380" s="60"/>
      <c r="O380" s="60"/>
    </row>
    <row r="381" spans="1:15" x14ac:dyDescent="0.25">
      <c r="B381" s="20"/>
      <c r="D381" s="1"/>
      <c r="H381" s="61"/>
      <c r="I381" s="10"/>
      <c r="J381" s="63"/>
      <c r="K381" s="60"/>
      <c r="L381" s="60"/>
      <c r="M381" s="60"/>
      <c r="N381" s="60"/>
      <c r="O381" s="60"/>
    </row>
    <row r="382" spans="1:15" x14ac:dyDescent="0.25">
      <c r="B382" s="20"/>
      <c r="D382" s="1"/>
      <c r="H382" s="61"/>
      <c r="I382" s="10"/>
      <c r="J382" s="63"/>
      <c r="K382" s="60"/>
      <c r="L382" s="60"/>
      <c r="M382" s="60"/>
      <c r="N382" s="60"/>
      <c r="O382" s="60"/>
    </row>
    <row r="383" spans="1:15" x14ac:dyDescent="0.25">
      <c r="B383" s="20"/>
      <c r="D383" s="1"/>
      <c r="H383" s="61"/>
      <c r="I383" s="10"/>
      <c r="J383" s="63"/>
      <c r="K383" s="60"/>
      <c r="L383" s="60"/>
      <c r="M383" s="60"/>
      <c r="N383" s="60"/>
      <c r="O383" s="60"/>
    </row>
    <row r="384" spans="1:15" x14ac:dyDescent="0.25">
      <c r="B384" s="20"/>
      <c r="D384" s="1"/>
      <c r="H384" s="61"/>
      <c r="I384" s="10"/>
      <c r="J384" s="63"/>
      <c r="K384" s="60"/>
      <c r="L384" s="60"/>
      <c r="M384" s="60"/>
      <c r="N384" s="60"/>
      <c r="O384" s="60"/>
    </row>
    <row r="385" spans="2:15" x14ac:dyDescent="0.25">
      <c r="B385" s="20"/>
      <c r="D385" s="1"/>
      <c r="H385" s="61"/>
      <c r="J385" s="63"/>
      <c r="L385" s="14"/>
      <c r="M385" s="14"/>
      <c r="N385" s="14"/>
      <c r="O385" s="14"/>
    </row>
    <row r="386" spans="2:15" x14ac:dyDescent="0.25">
      <c r="B386" s="20"/>
      <c r="D386" s="1"/>
      <c r="H386" s="61"/>
      <c r="J386" s="63"/>
      <c r="L386" s="14"/>
      <c r="M386" s="14"/>
      <c r="N386" s="14"/>
      <c r="O386" s="14"/>
    </row>
    <row r="387" spans="2:15" x14ac:dyDescent="0.25">
      <c r="B387" s="20"/>
      <c r="D387" s="1"/>
      <c r="H387" s="61"/>
      <c r="J387" s="63"/>
      <c r="L387" s="14"/>
      <c r="M387" s="14"/>
      <c r="N387" s="14"/>
      <c r="O387" s="14"/>
    </row>
    <row r="388" spans="2:15" x14ac:dyDescent="0.25">
      <c r="B388" s="20"/>
      <c r="D388" s="1"/>
      <c r="H388" s="61"/>
      <c r="J388" s="63"/>
      <c r="L388" s="14"/>
      <c r="M388" s="14"/>
      <c r="N388" s="14"/>
      <c r="O388" s="14"/>
    </row>
    <row r="389" spans="2:15" x14ac:dyDescent="0.25">
      <c r="B389" s="20"/>
      <c r="D389" s="1"/>
      <c r="H389" s="61"/>
      <c r="J389" s="63"/>
      <c r="L389" s="14"/>
      <c r="M389" s="14"/>
      <c r="N389" s="14"/>
      <c r="O389" s="14"/>
    </row>
    <row r="390" spans="2:15" x14ac:dyDescent="0.25">
      <c r="B390" s="20"/>
      <c r="D390" s="1"/>
      <c r="H390" s="61"/>
      <c r="J390" s="63"/>
      <c r="L390" s="14"/>
      <c r="M390" s="14"/>
      <c r="N390" s="14"/>
      <c r="O390" s="14"/>
    </row>
    <row r="391" spans="2:15" x14ac:dyDescent="0.25">
      <c r="B391" s="20"/>
      <c r="D391" s="1"/>
      <c r="H391" s="61"/>
      <c r="J391" s="63"/>
      <c r="L391" s="14"/>
      <c r="M391" s="14"/>
      <c r="N391" s="14"/>
      <c r="O391" s="14"/>
    </row>
    <row r="392" spans="2:15" x14ac:dyDescent="0.25">
      <c r="B392" s="20"/>
      <c r="D392" s="1"/>
      <c r="H392" s="61"/>
      <c r="J392" s="63"/>
      <c r="L392" s="14"/>
      <c r="M392" s="14"/>
      <c r="N392" s="14"/>
      <c r="O392" s="14"/>
    </row>
    <row r="393" spans="2:15" x14ac:dyDescent="0.25">
      <c r="B393" s="20"/>
      <c r="D393" s="1"/>
      <c r="H393" s="61"/>
      <c r="J393" s="63"/>
      <c r="L393" s="14"/>
      <c r="M393" s="14"/>
      <c r="N393" s="14"/>
      <c r="O393" s="14"/>
    </row>
    <row r="394" spans="2:15" x14ac:dyDescent="0.25">
      <c r="B394" s="20"/>
      <c r="D394" s="1"/>
      <c r="H394" s="61"/>
      <c r="J394" s="63"/>
      <c r="L394" s="14"/>
      <c r="M394" s="14"/>
      <c r="N394" s="14"/>
      <c r="O394" s="14"/>
    </row>
    <row r="395" spans="2:15" x14ac:dyDescent="0.25">
      <c r="B395" s="20"/>
      <c r="D395" s="1"/>
      <c r="H395" s="61"/>
      <c r="J395" s="63"/>
      <c r="L395" s="14"/>
      <c r="M395" s="14"/>
      <c r="N395" s="14"/>
      <c r="O395" s="14"/>
    </row>
    <row r="396" spans="2:15" x14ac:dyDescent="0.25">
      <c r="B396" s="20"/>
      <c r="D396" s="1"/>
      <c r="H396" s="61"/>
      <c r="J396" s="63"/>
      <c r="L396" s="14"/>
      <c r="M396" s="14"/>
      <c r="N396" s="14"/>
      <c r="O396" s="14"/>
    </row>
    <row r="397" spans="2:15" x14ac:dyDescent="0.25">
      <c r="B397" s="20"/>
      <c r="D397" s="1"/>
      <c r="H397" s="61"/>
      <c r="J397" s="63"/>
      <c r="L397" s="14"/>
      <c r="M397" s="14"/>
      <c r="N397" s="14"/>
      <c r="O397" s="14"/>
    </row>
    <row r="398" spans="2:15" x14ac:dyDescent="0.25">
      <c r="B398" s="20"/>
      <c r="D398" s="1"/>
      <c r="H398" s="61"/>
      <c r="J398" s="63"/>
      <c r="L398" s="14"/>
      <c r="M398" s="14"/>
      <c r="N398" s="14"/>
      <c r="O398" s="14"/>
    </row>
    <row r="399" spans="2:15" x14ac:dyDescent="0.25">
      <c r="B399" s="20"/>
      <c r="D399" s="1"/>
      <c r="H399" s="61"/>
      <c r="J399" s="63"/>
      <c r="L399" s="14"/>
      <c r="M399" s="14"/>
      <c r="N399" s="14"/>
      <c r="O399" s="14"/>
    </row>
    <row r="400" spans="2:15" x14ac:dyDescent="0.25">
      <c r="B400" s="20"/>
      <c r="D400" s="1"/>
      <c r="H400" s="61"/>
      <c r="J400" s="63"/>
      <c r="L400" s="14"/>
      <c r="M400" s="14"/>
      <c r="N400" s="14"/>
      <c r="O400" s="14"/>
    </row>
    <row r="401" spans="2:15" x14ac:dyDescent="0.25">
      <c r="B401" s="20"/>
      <c r="D401" s="1"/>
      <c r="H401" s="61"/>
      <c r="J401" s="63"/>
      <c r="L401" s="14"/>
      <c r="M401" s="14"/>
      <c r="N401" s="14"/>
      <c r="O401" s="14"/>
    </row>
    <row r="402" spans="2:15" x14ac:dyDescent="0.25">
      <c r="B402" s="20"/>
      <c r="D402" s="1"/>
      <c r="H402" s="61"/>
      <c r="J402" s="63"/>
      <c r="L402" s="14"/>
      <c r="M402" s="14"/>
      <c r="N402" s="14"/>
      <c r="O402" s="14"/>
    </row>
    <row r="403" spans="2:15" x14ac:dyDescent="0.25">
      <c r="B403" s="20"/>
      <c r="D403" s="1"/>
      <c r="H403" s="61"/>
      <c r="J403" s="63"/>
      <c r="L403" s="14"/>
      <c r="M403" s="14"/>
      <c r="N403" s="14"/>
      <c r="O403" s="14"/>
    </row>
    <row r="404" spans="2:15" x14ac:dyDescent="0.25">
      <c r="B404" s="20"/>
      <c r="D404" s="1"/>
      <c r="H404" s="61"/>
      <c r="J404" s="63"/>
      <c r="L404" s="14"/>
      <c r="M404" s="14"/>
      <c r="N404" s="14"/>
      <c r="O404" s="14"/>
    </row>
    <row r="405" spans="2:15" x14ac:dyDescent="0.25">
      <c r="B405" s="20"/>
      <c r="D405" s="1"/>
      <c r="J405" s="63"/>
      <c r="L405" s="14"/>
      <c r="M405" s="14"/>
      <c r="N405" s="14"/>
      <c r="O405" s="14"/>
    </row>
    <row r="406" spans="2:15" x14ac:dyDescent="0.25">
      <c r="B406" s="20"/>
      <c r="D406" s="1"/>
      <c r="J406" s="63"/>
      <c r="L406" s="14"/>
      <c r="M406" s="14"/>
      <c r="N406" s="14"/>
      <c r="O406" s="14"/>
    </row>
    <row r="407" spans="2:15" x14ac:dyDescent="0.25">
      <c r="B407" s="20"/>
      <c r="D407" s="1"/>
      <c r="J407" s="63"/>
      <c r="L407" s="14"/>
      <c r="M407" s="14"/>
      <c r="N407" s="14"/>
      <c r="O407" s="14"/>
    </row>
    <row r="408" spans="2:15" x14ac:dyDescent="0.25">
      <c r="B408" s="20"/>
      <c r="D408" s="1"/>
      <c r="J408" s="63"/>
      <c r="L408" s="14"/>
      <c r="M408" s="14"/>
      <c r="N408" s="14"/>
      <c r="O408" s="14"/>
    </row>
    <row r="409" spans="2:15" x14ac:dyDescent="0.25">
      <c r="B409" s="20"/>
      <c r="D409" s="1"/>
      <c r="J409" s="63"/>
      <c r="L409" s="14"/>
      <c r="M409" s="14"/>
      <c r="N409" s="14"/>
      <c r="O409" s="14"/>
    </row>
    <row r="410" spans="2:15" x14ac:dyDescent="0.25">
      <c r="B410" s="20"/>
      <c r="D410" s="1"/>
      <c r="J410" s="63"/>
      <c r="L410" s="14"/>
      <c r="M410" s="14"/>
      <c r="N410" s="14"/>
      <c r="O410" s="14"/>
    </row>
    <row r="411" spans="2:15" x14ac:dyDescent="0.25">
      <c r="B411" s="20"/>
      <c r="D411" s="1"/>
      <c r="J411" s="63"/>
      <c r="L411" s="14"/>
      <c r="M411" s="14"/>
      <c r="N411" s="14"/>
      <c r="O411" s="14"/>
    </row>
    <row r="412" spans="2:15" x14ac:dyDescent="0.25">
      <c r="B412" s="20"/>
      <c r="D412" s="1"/>
      <c r="J412" s="63"/>
      <c r="L412" s="14"/>
      <c r="M412" s="14"/>
      <c r="N412" s="14"/>
      <c r="O412" s="14"/>
    </row>
    <row r="413" spans="2:15" x14ac:dyDescent="0.25">
      <c r="B413" s="20"/>
      <c r="D413" s="1"/>
      <c r="J413" s="63"/>
      <c r="L413" s="14"/>
      <c r="M413" s="14"/>
      <c r="N413" s="14"/>
      <c r="O413" s="14"/>
    </row>
    <row r="414" spans="2:15" x14ac:dyDescent="0.25">
      <c r="B414" s="20"/>
      <c r="D414" s="1"/>
      <c r="J414" s="63"/>
      <c r="L414" s="14"/>
      <c r="M414" s="14"/>
      <c r="N414" s="14"/>
      <c r="O414" s="14"/>
    </row>
    <row r="415" spans="2:15" x14ac:dyDescent="0.25">
      <c r="B415" s="20"/>
      <c r="D415" s="1"/>
      <c r="J415" s="63"/>
      <c r="L415" s="14"/>
      <c r="M415" s="14"/>
      <c r="N415" s="14"/>
      <c r="O415" s="14"/>
    </row>
    <row r="416" spans="2:15" x14ac:dyDescent="0.25">
      <c r="B416" s="20"/>
      <c r="D416" s="1"/>
      <c r="J416" s="63"/>
      <c r="L416" s="14"/>
      <c r="M416" s="14"/>
      <c r="N416" s="14"/>
      <c r="O416" s="14"/>
    </row>
    <row r="417" spans="2:15" x14ac:dyDescent="0.25">
      <c r="B417" s="20"/>
      <c r="D417" s="1"/>
      <c r="J417" s="63"/>
      <c r="L417" s="14"/>
      <c r="M417" s="14"/>
      <c r="N417" s="14"/>
      <c r="O417" s="14"/>
    </row>
    <row r="418" spans="2:15" x14ac:dyDescent="0.25">
      <c r="B418" s="20"/>
      <c r="D418" s="1"/>
      <c r="J418" s="63"/>
      <c r="L418" s="14"/>
      <c r="M418" s="14"/>
      <c r="N418" s="14"/>
      <c r="O418" s="14"/>
    </row>
    <row r="419" spans="2:15" x14ac:dyDescent="0.25">
      <c r="B419" s="20"/>
      <c r="D419" s="1"/>
      <c r="J419" s="63"/>
      <c r="L419" s="14"/>
      <c r="M419" s="14"/>
      <c r="N419" s="14"/>
      <c r="O419" s="14"/>
    </row>
    <row r="420" spans="2:15" x14ac:dyDescent="0.25">
      <c r="B420" s="20"/>
      <c r="D420" s="1"/>
      <c r="J420" s="63"/>
      <c r="L420" s="14"/>
      <c r="M420" s="14"/>
      <c r="N420" s="14"/>
      <c r="O420" s="14"/>
    </row>
    <row r="421" spans="2:15" x14ac:dyDescent="0.25">
      <c r="B421" s="20"/>
      <c r="D421" s="1"/>
      <c r="J421" s="63"/>
      <c r="L421" s="14"/>
      <c r="M421" s="14"/>
      <c r="N421" s="14"/>
      <c r="O421" s="14"/>
    </row>
    <row r="422" spans="2:15" x14ac:dyDescent="0.25">
      <c r="B422" s="20"/>
      <c r="D422" s="1"/>
      <c r="J422" s="63"/>
      <c r="L422" s="14"/>
      <c r="M422" s="14"/>
      <c r="N422" s="14"/>
      <c r="O422" s="14"/>
    </row>
    <row r="423" spans="2:15" x14ac:dyDescent="0.25">
      <c r="B423" s="20"/>
      <c r="D423" s="1"/>
      <c r="J423" s="63"/>
      <c r="L423" s="14"/>
      <c r="M423" s="14"/>
      <c r="N423" s="14"/>
      <c r="O423" s="14"/>
    </row>
    <row r="424" spans="2:15" x14ac:dyDescent="0.25">
      <c r="B424" s="20"/>
      <c r="D424" s="1"/>
      <c r="J424" s="63"/>
      <c r="L424" s="14"/>
      <c r="M424" s="14"/>
      <c r="N424" s="14"/>
      <c r="O424" s="14"/>
    </row>
    <row r="425" spans="2:15" x14ac:dyDescent="0.25">
      <c r="B425" s="20"/>
      <c r="D425" s="1"/>
      <c r="J425" s="63"/>
      <c r="L425" s="14"/>
      <c r="M425" s="14"/>
      <c r="N425" s="14"/>
      <c r="O425" s="14"/>
    </row>
    <row r="426" spans="2:15" x14ac:dyDescent="0.25">
      <c r="B426" s="20"/>
      <c r="D426" s="1"/>
      <c r="J426" s="63"/>
      <c r="L426" s="14"/>
      <c r="M426" s="14"/>
      <c r="N426" s="14"/>
      <c r="O426" s="14"/>
    </row>
    <row r="427" spans="2:15" x14ac:dyDescent="0.25">
      <c r="B427" s="20"/>
      <c r="D427" s="1"/>
      <c r="J427" s="63"/>
      <c r="L427" s="14"/>
      <c r="M427" s="14"/>
      <c r="N427" s="14"/>
      <c r="O427" s="14"/>
    </row>
    <row r="428" spans="2:15" x14ac:dyDescent="0.25">
      <c r="B428" s="20"/>
      <c r="D428" s="1"/>
      <c r="J428" s="63"/>
      <c r="L428" s="14"/>
      <c r="M428" s="14"/>
      <c r="N428" s="14"/>
      <c r="O428" s="14"/>
    </row>
    <row r="429" spans="2:15" x14ac:dyDescent="0.25">
      <c r="B429" s="20"/>
      <c r="D429" s="1"/>
      <c r="J429" s="63"/>
      <c r="L429" s="14"/>
      <c r="M429" s="14"/>
      <c r="N429" s="14"/>
      <c r="O429" s="14"/>
    </row>
    <row r="430" spans="2:15" x14ac:dyDescent="0.25">
      <c r="B430" s="20"/>
      <c r="D430" s="1"/>
      <c r="J430" s="63"/>
      <c r="L430" s="14"/>
      <c r="M430" s="14"/>
      <c r="N430" s="14"/>
      <c r="O430" s="14"/>
    </row>
    <row r="431" spans="2:15" x14ac:dyDescent="0.25">
      <c r="B431" s="20"/>
      <c r="D431" s="1"/>
      <c r="J431" s="63"/>
      <c r="L431" s="14"/>
      <c r="M431" s="14"/>
      <c r="N431" s="14"/>
      <c r="O431" s="14"/>
    </row>
    <row r="432" spans="2:15" x14ac:dyDescent="0.25">
      <c r="B432" s="20"/>
      <c r="D432" s="1"/>
      <c r="J432" s="63"/>
      <c r="L432" s="14"/>
      <c r="M432" s="14"/>
      <c r="N432" s="14"/>
      <c r="O432" s="14"/>
    </row>
    <row r="433" spans="2:15" x14ac:dyDescent="0.25">
      <c r="B433" s="20"/>
      <c r="D433" s="1"/>
      <c r="J433" s="63"/>
      <c r="L433" s="14"/>
      <c r="M433" s="14"/>
      <c r="N433" s="14"/>
      <c r="O433" s="14"/>
    </row>
    <row r="434" spans="2:15" x14ac:dyDescent="0.25">
      <c r="B434" s="20"/>
      <c r="D434" s="1"/>
      <c r="J434" s="63"/>
      <c r="L434" s="14"/>
      <c r="M434" s="14"/>
      <c r="N434" s="14"/>
      <c r="O434" s="14"/>
    </row>
    <row r="435" spans="2:15" x14ac:dyDescent="0.25">
      <c r="B435" s="20"/>
      <c r="D435" s="1"/>
      <c r="J435" s="63"/>
      <c r="L435" s="14"/>
      <c r="M435" s="14"/>
      <c r="N435" s="14"/>
      <c r="O435" s="14"/>
    </row>
    <row r="436" spans="2:15" x14ac:dyDescent="0.25">
      <c r="B436" s="20"/>
      <c r="D436" s="1"/>
      <c r="J436" s="63"/>
      <c r="L436" s="14"/>
      <c r="M436" s="14"/>
      <c r="N436" s="14"/>
      <c r="O436" s="14"/>
    </row>
    <row r="437" spans="2:15" x14ac:dyDescent="0.25">
      <c r="B437" s="20"/>
      <c r="D437" s="1"/>
      <c r="J437" s="63"/>
      <c r="L437" s="14"/>
      <c r="M437" s="14"/>
      <c r="N437" s="14"/>
      <c r="O437" s="14"/>
    </row>
    <row r="438" spans="2:15" x14ac:dyDescent="0.25">
      <c r="B438" s="20"/>
      <c r="D438" s="1"/>
      <c r="J438" s="63"/>
      <c r="L438" s="14"/>
      <c r="M438" s="14"/>
      <c r="N438" s="14"/>
      <c r="O438" s="14"/>
    </row>
    <row r="439" spans="2:15" x14ac:dyDescent="0.25">
      <c r="B439" s="20"/>
      <c r="D439" s="1"/>
      <c r="J439" s="63"/>
      <c r="L439" s="14"/>
      <c r="M439" s="14"/>
      <c r="N439" s="14"/>
      <c r="O439" s="14"/>
    </row>
    <row r="440" spans="2:15" x14ac:dyDescent="0.25">
      <c r="B440" s="20"/>
      <c r="D440" s="1"/>
      <c r="J440" s="63"/>
      <c r="L440" s="14"/>
      <c r="M440" s="14"/>
      <c r="N440" s="14"/>
      <c r="O440" s="14"/>
    </row>
    <row r="441" spans="2:15" x14ac:dyDescent="0.25">
      <c r="B441" s="20"/>
      <c r="D441" s="1"/>
      <c r="J441" s="63"/>
      <c r="L441" s="14"/>
      <c r="M441" s="14"/>
      <c r="N441" s="14"/>
      <c r="O441" s="14"/>
    </row>
    <row r="442" spans="2:15" x14ac:dyDescent="0.25">
      <c r="B442" s="20"/>
      <c r="D442" s="1"/>
      <c r="J442" s="63"/>
      <c r="L442" s="14"/>
      <c r="M442" s="14"/>
      <c r="N442" s="14"/>
      <c r="O442" s="14"/>
    </row>
    <row r="443" spans="2:15" x14ac:dyDescent="0.25">
      <c r="B443" s="20"/>
      <c r="D443" s="1"/>
      <c r="J443" s="63"/>
      <c r="L443" s="14"/>
      <c r="M443" s="14"/>
      <c r="N443" s="14"/>
      <c r="O443" s="14"/>
    </row>
    <row r="444" spans="2:15" x14ac:dyDescent="0.25">
      <c r="B444" s="20"/>
      <c r="D444" s="1"/>
      <c r="J444" s="63"/>
      <c r="L444" s="14"/>
      <c r="M444" s="14"/>
      <c r="N444" s="14"/>
      <c r="O444" s="14"/>
    </row>
    <row r="445" spans="2:15" x14ac:dyDescent="0.25">
      <c r="B445" s="20"/>
      <c r="D445" s="1"/>
      <c r="J445" s="63"/>
      <c r="L445" s="14"/>
      <c r="M445" s="14"/>
      <c r="N445" s="14"/>
      <c r="O445" s="14"/>
    </row>
    <row r="446" spans="2:15" x14ac:dyDescent="0.25">
      <c r="B446" s="20"/>
      <c r="D446" s="1"/>
      <c r="J446" s="63"/>
      <c r="L446" s="14"/>
      <c r="M446" s="14"/>
      <c r="N446" s="14"/>
      <c r="O446" s="14"/>
    </row>
    <row r="447" spans="2:15" x14ac:dyDescent="0.25">
      <c r="B447" s="20"/>
      <c r="D447" s="1"/>
      <c r="J447" s="63"/>
      <c r="L447" s="14"/>
      <c r="M447" s="14"/>
      <c r="N447" s="14"/>
      <c r="O447" s="14"/>
    </row>
    <row r="448" spans="2:15" x14ac:dyDescent="0.25">
      <c r="B448" s="20"/>
      <c r="D448" s="1"/>
      <c r="J448" s="63"/>
      <c r="L448" s="14"/>
      <c r="M448" s="14"/>
      <c r="N448" s="14"/>
      <c r="O448" s="14"/>
    </row>
    <row r="449" spans="2:15" x14ac:dyDescent="0.25">
      <c r="B449" s="20"/>
      <c r="D449" s="1"/>
      <c r="J449" s="63"/>
      <c r="L449" s="14"/>
      <c r="M449" s="14"/>
      <c r="N449" s="14"/>
      <c r="O449" s="14"/>
    </row>
    <row r="450" spans="2:15" x14ac:dyDescent="0.25">
      <c r="B450" s="20"/>
      <c r="D450" s="1"/>
      <c r="J450" s="63"/>
      <c r="L450" s="14"/>
      <c r="M450" s="14"/>
      <c r="N450" s="14"/>
      <c r="O450" s="14"/>
    </row>
    <row r="451" spans="2:15" x14ac:dyDescent="0.25">
      <c r="B451" s="20"/>
      <c r="D451" s="1"/>
      <c r="J451" s="63"/>
      <c r="L451" s="14"/>
      <c r="M451" s="14"/>
      <c r="N451" s="14"/>
      <c r="O451" s="14"/>
    </row>
    <row r="452" spans="2:15" x14ac:dyDescent="0.25">
      <c r="B452" s="20"/>
      <c r="D452" s="1"/>
      <c r="J452" s="63"/>
      <c r="L452" s="14"/>
      <c r="M452" s="14"/>
      <c r="N452" s="14"/>
      <c r="O452" s="14"/>
    </row>
    <row r="453" spans="2:15" x14ac:dyDescent="0.25">
      <c r="B453" s="20"/>
      <c r="D453" s="1"/>
      <c r="J453" s="63"/>
      <c r="L453" s="14"/>
      <c r="M453" s="14"/>
      <c r="N453" s="14"/>
      <c r="O453" s="14"/>
    </row>
    <row r="454" spans="2:15" x14ac:dyDescent="0.25">
      <c r="B454" s="20"/>
      <c r="D454" s="1"/>
      <c r="J454" s="63"/>
      <c r="L454" s="14"/>
      <c r="M454" s="14"/>
      <c r="N454" s="14"/>
      <c r="O454" s="14"/>
    </row>
    <row r="455" spans="2:15" x14ac:dyDescent="0.25">
      <c r="B455" s="20"/>
      <c r="D455" s="1"/>
      <c r="J455" s="63"/>
      <c r="L455" s="14"/>
      <c r="M455" s="14"/>
      <c r="N455" s="14"/>
      <c r="O455" s="14"/>
    </row>
    <row r="456" spans="2:15" x14ac:dyDescent="0.25">
      <c r="B456" s="20"/>
      <c r="D456" s="1"/>
      <c r="J456" s="63"/>
      <c r="L456" s="14"/>
      <c r="M456" s="14"/>
      <c r="N456" s="14"/>
      <c r="O456" s="14"/>
    </row>
    <row r="457" spans="2:15" x14ac:dyDescent="0.25">
      <c r="B457" s="20"/>
      <c r="D457" s="1"/>
      <c r="J457" s="63"/>
      <c r="L457" s="14"/>
      <c r="M457" s="14"/>
      <c r="N457" s="14"/>
      <c r="O457" s="14"/>
    </row>
    <row r="458" spans="2:15" x14ac:dyDescent="0.25">
      <c r="B458" s="20"/>
      <c r="D458" s="1"/>
      <c r="J458" s="63"/>
      <c r="L458" s="14"/>
      <c r="M458" s="14"/>
      <c r="N458" s="14"/>
      <c r="O458" s="14"/>
    </row>
    <row r="459" spans="2:15" x14ac:dyDescent="0.25">
      <c r="B459" s="20"/>
      <c r="D459" s="1"/>
      <c r="J459" s="63"/>
      <c r="L459" s="14"/>
      <c r="M459" s="14"/>
      <c r="N459" s="14"/>
      <c r="O459" s="14"/>
    </row>
    <row r="460" spans="2:15" x14ac:dyDescent="0.25">
      <c r="B460" s="20"/>
      <c r="D460" s="1"/>
      <c r="J460" s="63"/>
      <c r="L460" s="14"/>
      <c r="M460" s="14"/>
      <c r="N460" s="14"/>
      <c r="O460" s="14"/>
    </row>
    <row r="461" spans="2:15" x14ac:dyDescent="0.25">
      <c r="B461" s="20"/>
      <c r="D461" s="1"/>
      <c r="J461" s="63"/>
      <c r="L461" s="14"/>
      <c r="M461" s="14"/>
      <c r="N461" s="14"/>
      <c r="O461" s="14"/>
    </row>
    <row r="462" spans="2:15" x14ac:dyDescent="0.25">
      <c r="B462" s="20"/>
      <c r="D462" s="1"/>
      <c r="J462" s="63"/>
      <c r="L462" s="14"/>
      <c r="M462" s="14"/>
      <c r="N462" s="14"/>
      <c r="O462" s="14"/>
    </row>
    <row r="463" spans="2:15" x14ac:dyDescent="0.25">
      <c r="B463" s="20"/>
      <c r="D463" s="1"/>
      <c r="J463" s="63"/>
      <c r="L463" s="14"/>
      <c r="M463" s="14"/>
      <c r="N463" s="14"/>
      <c r="O463" s="14"/>
    </row>
    <row r="464" spans="2:15" x14ac:dyDescent="0.25">
      <c r="B464" s="20"/>
      <c r="D464" s="1"/>
      <c r="J464" s="63"/>
      <c r="L464" s="14"/>
      <c r="M464" s="14"/>
      <c r="N464" s="14"/>
      <c r="O464" s="14"/>
    </row>
    <row r="465" spans="2:15" x14ac:dyDescent="0.25">
      <c r="B465" s="20"/>
      <c r="D465" s="1"/>
      <c r="J465" s="63"/>
      <c r="L465" s="14"/>
      <c r="M465" s="14"/>
      <c r="N465" s="14"/>
      <c r="O465" s="14"/>
    </row>
    <row r="466" spans="2:15" x14ac:dyDescent="0.25">
      <c r="B466" s="20"/>
      <c r="D466" s="1"/>
      <c r="J466" s="63"/>
      <c r="L466" s="14"/>
      <c r="M466" s="14"/>
      <c r="N466" s="14"/>
      <c r="O466" s="14"/>
    </row>
    <row r="467" spans="2:15" x14ac:dyDescent="0.25">
      <c r="B467" s="20"/>
      <c r="D467" s="1"/>
      <c r="J467" s="63"/>
      <c r="L467" s="14"/>
      <c r="M467" s="14"/>
      <c r="N467" s="14"/>
      <c r="O467" s="14"/>
    </row>
    <row r="468" spans="2:15" x14ac:dyDescent="0.25">
      <c r="B468" s="20"/>
      <c r="D468" s="1"/>
      <c r="J468" s="63"/>
      <c r="L468" s="14"/>
      <c r="M468" s="14"/>
      <c r="N468" s="14"/>
      <c r="O468" s="14"/>
    </row>
    <row r="469" spans="2:15" x14ac:dyDescent="0.25">
      <c r="B469" s="20"/>
      <c r="D469" s="1"/>
      <c r="J469" s="63"/>
      <c r="L469" s="14"/>
      <c r="M469" s="14"/>
      <c r="N469" s="14"/>
      <c r="O469" s="14"/>
    </row>
    <row r="470" spans="2:15" x14ac:dyDescent="0.25">
      <c r="B470" s="20"/>
      <c r="D470" s="1"/>
      <c r="J470" s="63"/>
      <c r="L470" s="14"/>
      <c r="M470" s="14"/>
      <c r="N470" s="14"/>
      <c r="O470" s="14"/>
    </row>
    <row r="471" spans="2:15" x14ac:dyDescent="0.25">
      <c r="B471" s="20"/>
      <c r="D471" s="1"/>
      <c r="J471" s="63"/>
      <c r="L471" s="14"/>
      <c r="M471" s="14"/>
      <c r="N471" s="14"/>
      <c r="O471" s="14"/>
    </row>
    <row r="472" spans="2:15" x14ac:dyDescent="0.25">
      <c r="B472" s="20"/>
      <c r="D472" s="1"/>
      <c r="J472" s="63"/>
      <c r="L472" s="14"/>
      <c r="M472" s="14"/>
      <c r="N472" s="14"/>
      <c r="O472" s="14"/>
    </row>
    <row r="473" spans="2:15" x14ac:dyDescent="0.25">
      <c r="B473" s="20"/>
      <c r="D473" s="1"/>
      <c r="J473" s="63"/>
      <c r="L473" s="14"/>
      <c r="M473" s="14"/>
      <c r="N473" s="14"/>
      <c r="O473" s="14"/>
    </row>
    <row r="474" spans="2:15" x14ac:dyDescent="0.25">
      <c r="B474" s="20"/>
      <c r="D474" s="1"/>
      <c r="J474" s="63"/>
      <c r="L474" s="14"/>
      <c r="M474" s="14"/>
      <c r="N474" s="14"/>
      <c r="O474" s="14"/>
    </row>
    <row r="475" spans="2:15" x14ac:dyDescent="0.25">
      <c r="B475" s="20"/>
      <c r="D475" s="1"/>
      <c r="J475" s="63"/>
      <c r="L475" s="14"/>
      <c r="M475" s="14"/>
      <c r="N475" s="14"/>
      <c r="O475" s="14"/>
    </row>
    <row r="476" spans="2:15" x14ac:dyDescent="0.25">
      <c r="B476" s="20"/>
      <c r="D476" s="1"/>
      <c r="J476" s="63"/>
      <c r="L476" s="14"/>
      <c r="M476" s="14"/>
      <c r="N476" s="14"/>
      <c r="O476" s="14"/>
    </row>
    <row r="477" spans="2:15" x14ac:dyDescent="0.25">
      <c r="B477" s="20"/>
      <c r="D477" s="1"/>
      <c r="J477" s="63"/>
      <c r="L477" s="14"/>
      <c r="M477" s="14"/>
      <c r="N477" s="14"/>
      <c r="O477" s="14"/>
    </row>
    <row r="478" spans="2:15" x14ac:dyDescent="0.25">
      <c r="B478" s="20"/>
      <c r="D478" s="1"/>
      <c r="J478" s="63"/>
      <c r="L478" s="14"/>
      <c r="M478" s="14"/>
      <c r="N478" s="14"/>
      <c r="O478" s="14"/>
    </row>
    <row r="479" spans="2:15" x14ac:dyDescent="0.25">
      <c r="B479" s="20"/>
      <c r="D479" s="1"/>
      <c r="J479" s="63"/>
      <c r="L479" s="14"/>
      <c r="M479" s="14"/>
      <c r="N479" s="14"/>
      <c r="O479" s="14"/>
    </row>
    <row r="480" spans="2:15" x14ac:dyDescent="0.25">
      <c r="B480" s="20"/>
      <c r="D480" s="1"/>
      <c r="J480" s="63"/>
      <c r="L480" s="14"/>
      <c r="M480" s="14"/>
      <c r="N480" s="14"/>
      <c r="O480" s="14"/>
    </row>
    <row r="481" spans="2:15" x14ac:dyDescent="0.25">
      <c r="B481" s="20"/>
      <c r="D481" s="1"/>
      <c r="J481" s="63"/>
      <c r="L481" s="14"/>
      <c r="M481" s="14"/>
      <c r="N481" s="14"/>
      <c r="O481" s="14"/>
    </row>
    <row r="482" spans="2:15" x14ac:dyDescent="0.25">
      <c r="B482" s="20"/>
      <c r="D482" s="1"/>
      <c r="J482" s="63"/>
      <c r="L482" s="14"/>
      <c r="M482" s="14"/>
      <c r="N482" s="14"/>
      <c r="O482" s="14"/>
    </row>
    <row r="483" spans="2:15" x14ac:dyDescent="0.25">
      <c r="B483" s="20"/>
      <c r="D483" s="1"/>
      <c r="J483" s="63"/>
      <c r="L483" s="14"/>
      <c r="M483" s="14"/>
      <c r="N483" s="14"/>
      <c r="O483" s="14"/>
    </row>
    <row r="484" spans="2:15" x14ac:dyDescent="0.25">
      <c r="B484" s="20"/>
      <c r="D484" s="1"/>
      <c r="J484" s="63"/>
      <c r="L484" s="14"/>
      <c r="M484" s="14"/>
      <c r="N484" s="14"/>
      <c r="O484" s="14"/>
    </row>
    <row r="485" spans="2:15" x14ac:dyDescent="0.25">
      <c r="B485" s="20"/>
      <c r="D485" s="1"/>
      <c r="J485" s="63"/>
      <c r="L485" s="14"/>
      <c r="M485" s="14"/>
      <c r="N485" s="14"/>
      <c r="O485" s="14"/>
    </row>
    <row r="486" spans="2:15" x14ac:dyDescent="0.25">
      <c r="B486" s="20"/>
      <c r="D486" s="1"/>
      <c r="J486" s="63"/>
      <c r="L486" s="14"/>
      <c r="M486" s="14"/>
      <c r="N486" s="14"/>
      <c r="O486" s="14"/>
    </row>
    <row r="487" spans="2:15" x14ac:dyDescent="0.25">
      <c r="B487" s="20"/>
      <c r="D487" s="1"/>
      <c r="J487" s="63"/>
      <c r="L487" s="14"/>
      <c r="M487" s="14"/>
      <c r="N487" s="14"/>
      <c r="O487" s="14"/>
    </row>
    <row r="488" spans="2:15" x14ac:dyDescent="0.25">
      <c r="B488" s="20"/>
      <c r="D488" s="1"/>
      <c r="J488" s="63"/>
      <c r="L488" s="14"/>
      <c r="M488" s="14"/>
      <c r="N488" s="14"/>
      <c r="O488" s="14"/>
    </row>
    <row r="489" spans="2:15" x14ac:dyDescent="0.25">
      <c r="B489" s="20"/>
      <c r="D489" s="1"/>
      <c r="J489" s="63"/>
      <c r="L489" s="14"/>
      <c r="M489" s="14"/>
      <c r="N489" s="14"/>
      <c r="O489" s="14"/>
    </row>
    <row r="490" spans="2:15" x14ac:dyDescent="0.25">
      <c r="B490" s="20"/>
      <c r="D490" s="1"/>
      <c r="J490" s="63"/>
      <c r="L490" s="14"/>
      <c r="M490" s="14"/>
      <c r="N490" s="14"/>
      <c r="O490" s="14"/>
    </row>
    <row r="491" spans="2:15" x14ac:dyDescent="0.25">
      <c r="B491" s="20"/>
      <c r="D491" s="1"/>
      <c r="J491" s="63"/>
      <c r="L491" s="14"/>
      <c r="M491" s="14"/>
      <c r="N491" s="14"/>
      <c r="O491" s="14"/>
    </row>
    <row r="492" spans="2:15" x14ac:dyDescent="0.25">
      <c r="B492" s="20"/>
      <c r="D492" s="1"/>
      <c r="J492" s="63"/>
      <c r="L492" s="14"/>
      <c r="M492" s="14"/>
      <c r="N492" s="14"/>
      <c r="O492" s="14"/>
    </row>
    <row r="493" spans="2:15" x14ac:dyDescent="0.25">
      <c r="B493" s="20"/>
      <c r="D493" s="1"/>
      <c r="J493" s="63"/>
      <c r="L493" s="14"/>
      <c r="M493" s="14"/>
      <c r="N493" s="14"/>
      <c r="O493" s="14"/>
    </row>
    <row r="494" spans="2:15" x14ac:dyDescent="0.25">
      <c r="B494" s="20"/>
      <c r="D494" s="1"/>
      <c r="J494" s="63"/>
      <c r="L494" s="14"/>
      <c r="M494" s="14"/>
      <c r="N494" s="14"/>
      <c r="O494" s="14"/>
    </row>
    <row r="495" spans="2:15" x14ac:dyDescent="0.25">
      <c r="B495" s="20"/>
      <c r="D495" s="1"/>
      <c r="J495" s="63"/>
      <c r="L495" s="14"/>
      <c r="M495" s="14"/>
      <c r="N495" s="14"/>
      <c r="O495" s="14"/>
    </row>
    <row r="496" spans="2:15" x14ac:dyDescent="0.25">
      <c r="B496" s="20"/>
      <c r="D496" s="1"/>
      <c r="J496" s="63"/>
      <c r="L496" s="14"/>
      <c r="M496" s="14"/>
      <c r="N496" s="14"/>
      <c r="O496" s="14"/>
    </row>
    <row r="497" spans="2:15" x14ac:dyDescent="0.25">
      <c r="B497" s="20"/>
      <c r="D497" s="1"/>
      <c r="J497" s="63"/>
      <c r="L497" s="14"/>
      <c r="M497" s="14"/>
      <c r="N497" s="14"/>
      <c r="O497" s="14"/>
    </row>
    <row r="498" spans="2:15" x14ac:dyDescent="0.25">
      <c r="B498" s="20"/>
      <c r="D498" s="1"/>
      <c r="J498" s="63"/>
      <c r="L498" s="14"/>
      <c r="M498" s="14"/>
      <c r="N498" s="14"/>
      <c r="O498" s="14"/>
    </row>
    <row r="499" spans="2:15" x14ac:dyDescent="0.25">
      <c r="B499" s="20"/>
      <c r="D499" s="1"/>
      <c r="J499" s="63"/>
      <c r="L499" s="14"/>
      <c r="M499" s="14"/>
      <c r="N499" s="14"/>
      <c r="O499" s="14"/>
    </row>
    <row r="500" spans="2:15" x14ac:dyDescent="0.25">
      <c r="B500" s="20"/>
      <c r="D500" s="1"/>
      <c r="J500" s="63"/>
      <c r="L500" s="14"/>
      <c r="M500" s="14"/>
      <c r="N500" s="14"/>
      <c r="O500" s="14"/>
    </row>
    <row r="501" spans="2:15" x14ac:dyDescent="0.25">
      <c r="B501" s="20"/>
      <c r="D501" s="1"/>
      <c r="J501" s="63"/>
      <c r="L501" s="14"/>
      <c r="M501" s="14"/>
      <c r="N501" s="14"/>
      <c r="O501" s="14"/>
    </row>
    <row r="502" spans="2:15" x14ac:dyDescent="0.25">
      <c r="B502" s="20"/>
      <c r="D502" s="1"/>
      <c r="J502" s="63"/>
      <c r="L502" s="14"/>
      <c r="M502" s="14"/>
      <c r="N502" s="14"/>
      <c r="O502" s="14"/>
    </row>
    <row r="503" spans="2:15" x14ac:dyDescent="0.25">
      <c r="B503" s="20"/>
      <c r="D503" s="1"/>
      <c r="J503" s="63"/>
      <c r="L503" s="14"/>
      <c r="M503" s="14"/>
      <c r="N503" s="14"/>
      <c r="O503" s="14"/>
    </row>
    <row r="504" spans="2:15" x14ac:dyDescent="0.25">
      <c r="B504" s="20"/>
      <c r="D504" s="1"/>
      <c r="J504" s="63"/>
      <c r="L504" s="14"/>
      <c r="M504" s="14"/>
      <c r="N504" s="14"/>
      <c r="O504" s="14"/>
    </row>
    <row r="505" spans="2:15" x14ac:dyDescent="0.25">
      <c r="B505" s="20"/>
      <c r="D505" s="1"/>
      <c r="J505" s="63"/>
      <c r="L505" s="14"/>
      <c r="M505" s="14"/>
      <c r="N505" s="14"/>
      <c r="O505" s="14"/>
    </row>
    <row r="506" spans="2:15" x14ac:dyDescent="0.25">
      <c r="B506" s="20"/>
      <c r="D506" s="1"/>
      <c r="J506" s="63"/>
      <c r="L506" s="14"/>
      <c r="M506" s="14"/>
      <c r="N506" s="14"/>
      <c r="O506" s="14"/>
    </row>
    <row r="507" spans="2:15" x14ac:dyDescent="0.25">
      <c r="B507" s="20"/>
      <c r="D507" s="1"/>
      <c r="J507" s="63"/>
      <c r="L507" s="14"/>
      <c r="M507" s="14"/>
      <c r="N507" s="14"/>
      <c r="O507" s="14"/>
    </row>
    <row r="508" spans="2:15" x14ac:dyDescent="0.25">
      <c r="B508" s="20"/>
      <c r="D508" s="1"/>
      <c r="J508" s="63"/>
      <c r="L508" s="14"/>
      <c r="M508" s="14"/>
      <c r="N508" s="14"/>
      <c r="O508" s="14"/>
    </row>
    <row r="509" spans="2:15" x14ac:dyDescent="0.25">
      <c r="B509" s="20"/>
      <c r="D509" s="1"/>
      <c r="J509" s="63"/>
      <c r="L509" s="14"/>
      <c r="M509" s="14"/>
      <c r="N509" s="14"/>
      <c r="O509" s="14"/>
    </row>
    <row r="510" spans="2:15" x14ac:dyDescent="0.25">
      <c r="B510" s="20"/>
      <c r="D510" s="1"/>
      <c r="J510" s="63"/>
      <c r="L510" s="14"/>
      <c r="M510" s="14"/>
      <c r="N510" s="14"/>
      <c r="O510" s="14"/>
    </row>
    <row r="511" spans="2:15" x14ac:dyDescent="0.25">
      <c r="B511" s="20"/>
      <c r="D511" s="1"/>
      <c r="J511" s="63"/>
      <c r="L511" s="14"/>
      <c r="M511" s="14"/>
      <c r="N511" s="14"/>
      <c r="O511" s="14"/>
    </row>
    <row r="512" spans="2:15" x14ac:dyDescent="0.25">
      <c r="B512" s="20"/>
      <c r="D512" s="1"/>
      <c r="J512" s="63"/>
      <c r="L512" s="14"/>
      <c r="M512" s="14"/>
      <c r="N512" s="14"/>
      <c r="O512" s="14"/>
    </row>
    <row r="513" spans="2:15" x14ac:dyDescent="0.25">
      <c r="B513" s="20"/>
      <c r="D513" s="1"/>
      <c r="J513" s="63"/>
      <c r="L513" s="14"/>
      <c r="M513" s="14"/>
      <c r="N513" s="14"/>
      <c r="O513" s="14"/>
    </row>
    <row r="514" spans="2:15" x14ac:dyDescent="0.25">
      <c r="B514" s="20"/>
      <c r="D514" s="1"/>
      <c r="J514" s="63"/>
      <c r="L514" s="14"/>
      <c r="M514" s="14"/>
      <c r="N514" s="14"/>
      <c r="O514" s="14"/>
    </row>
    <row r="515" spans="2:15" x14ac:dyDescent="0.25">
      <c r="B515" s="20"/>
      <c r="D515" s="1"/>
      <c r="J515" s="63"/>
      <c r="L515" s="14"/>
      <c r="M515" s="14"/>
      <c r="N515" s="14"/>
      <c r="O515" s="14"/>
    </row>
    <row r="516" spans="2:15" x14ac:dyDescent="0.25">
      <c r="B516" s="20"/>
      <c r="D516" s="1"/>
      <c r="J516" s="63"/>
      <c r="L516" s="14"/>
      <c r="M516" s="14"/>
      <c r="N516" s="14"/>
      <c r="O516" s="14"/>
    </row>
    <row r="517" spans="2:15" x14ac:dyDescent="0.25">
      <c r="B517" s="20"/>
      <c r="D517" s="1"/>
      <c r="J517" s="63"/>
      <c r="L517" s="14"/>
      <c r="M517" s="14"/>
      <c r="N517" s="14"/>
      <c r="O517" s="14"/>
    </row>
    <row r="518" spans="2:15" x14ac:dyDescent="0.25">
      <c r="B518" s="20"/>
      <c r="D518" s="1"/>
      <c r="J518" s="63"/>
      <c r="L518" s="14"/>
      <c r="M518" s="14"/>
      <c r="N518" s="14"/>
      <c r="O518" s="14"/>
    </row>
    <row r="519" spans="2:15" x14ac:dyDescent="0.25">
      <c r="B519" s="20"/>
      <c r="D519" s="1"/>
      <c r="J519" s="63"/>
      <c r="L519" s="14"/>
      <c r="M519" s="14"/>
      <c r="N519" s="14"/>
      <c r="O519" s="14"/>
    </row>
    <row r="520" spans="2:15" x14ac:dyDescent="0.25">
      <c r="B520" s="20"/>
      <c r="D520" s="1"/>
      <c r="J520" s="63"/>
      <c r="L520" s="14"/>
      <c r="M520" s="14"/>
      <c r="N520" s="14"/>
      <c r="O520" s="14"/>
    </row>
    <row r="521" spans="2:15" x14ac:dyDescent="0.25">
      <c r="B521" s="20"/>
      <c r="D521" s="1"/>
      <c r="J521" s="63"/>
      <c r="L521" s="14"/>
      <c r="M521" s="14"/>
      <c r="N521" s="14"/>
      <c r="O521" s="14"/>
    </row>
    <row r="522" spans="2:15" x14ac:dyDescent="0.25">
      <c r="B522" s="20"/>
      <c r="D522" s="1"/>
      <c r="J522" s="63"/>
      <c r="L522" s="14"/>
      <c r="M522" s="14"/>
      <c r="N522" s="14"/>
      <c r="O522" s="14"/>
    </row>
    <row r="523" spans="2:15" x14ac:dyDescent="0.25">
      <c r="B523" s="20"/>
      <c r="D523" s="1"/>
      <c r="J523" s="63"/>
      <c r="L523" s="14"/>
      <c r="M523" s="14"/>
      <c r="N523" s="14"/>
      <c r="O523" s="14"/>
    </row>
    <row r="524" spans="2:15" x14ac:dyDescent="0.25">
      <c r="B524" s="20"/>
      <c r="D524" s="1"/>
      <c r="J524" s="63"/>
      <c r="L524" s="14"/>
      <c r="M524" s="14"/>
      <c r="N524" s="14"/>
      <c r="O524" s="14"/>
    </row>
    <row r="525" spans="2:15" x14ac:dyDescent="0.25">
      <c r="B525" s="20"/>
      <c r="D525" s="1"/>
      <c r="J525" s="63"/>
      <c r="L525" s="14"/>
      <c r="M525" s="14"/>
      <c r="N525" s="14"/>
      <c r="O525" s="14"/>
    </row>
    <row r="526" spans="2:15" x14ac:dyDescent="0.25">
      <c r="B526" s="20"/>
      <c r="D526" s="1"/>
      <c r="J526" s="63"/>
      <c r="L526" s="14"/>
      <c r="M526" s="14"/>
      <c r="N526" s="14"/>
      <c r="O526" s="14"/>
    </row>
    <row r="527" spans="2:15" x14ac:dyDescent="0.25">
      <c r="B527" s="20"/>
      <c r="D527" s="1"/>
      <c r="J527" s="63"/>
      <c r="L527" s="14"/>
      <c r="M527" s="14"/>
      <c r="N527" s="14"/>
      <c r="O527" s="14"/>
    </row>
    <row r="528" spans="2:15" x14ac:dyDescent="0.25">
      <c r="B528" s="20"/>
      <c r="D528" s="1"/>
      <c r="J528" s="63"/>
      <c r="L528" s="14"/>
      <c r="M528" s="14"/>
      <c r="N528" s="14"/>
      <c r="O528" s="14"/>
    </row>
    <row r="529" spans="2:15" x14ac:dyDescent="0.25">
      <c r="B529" s="20"/>
      <c r="D529" s="1"/>
      <c r="J529" s="63"/>
      <c r="L529" s="14"/>
      <c r="M529" s="14"/>
      <c r="N529" s="14"/>
      <c r="O529" s="14"/>
    </row>
    <row r="530" spans="2:15" x14ac:dyDescent="0.25">
      <c r="B530" s="20"/>
      <c r="D530" s="1"/>
      <c r="J530" s="63"/>
      <c r="L530" s="14"/>
      <c r="M530" s="14"/>
      <c r="N530" s="14"/>
      <c r="O530" s="14"/>
    </row>
    <row r="531" spans="2:15" x14ac:dyDescent="0.25">
      <c r="B531" s="20"/>
      <c r="D531" s="1"/>
      <c r="J531" s="63"/>
      <c r="L531" s="14"/>
      <c r="M531" s="14"/>
      <c r="N531" s="14"/>
      <c r="O531" s="14"/>
    </row>
    <row r="532" spans="2:15" x14ac:dyDescent="0.25">
      <c r="B532" s="20"/>
      <c r="D532" s="1"/>
      <c r="J532" s="63"/>
      <c r="L532" s="14"/>
      <c r="M532" s="14"/>
      <c r="N532" s="14"/>
      <c r="O532" s="14"/>
    </row>
    <row r="533" spans="2:15" x14ac:dyDescent="0.25">
      <c r="B533" s="20"/>
      <c r="D533" s="1"/>
      <c r="J533" s="63"/>
      <c r="L533" s="14"/>
      <c r="M533" s="14"/>
      <c r="N533" s="14"/>
      <c r="O533" s="14"/>
    </row>
    <row r="534" spans="2:15" x14ac:dyDescent="0.25">
      <c r="B534" s="20"/>
      <c r="D534" s="1"/>
      <c r="J534" s="63"/>
      <c r="L534" s="14"/>
      <c r="M534" s="14"/>
      <c r="N534" s="14"/>
      <c r="O534" s="14"/>
    </row>
    <row r="535" spans="2:15" x14ac:dyDescent="0.25">
      <c r="B535" s="20"/>
      <c r="D535" s="1"/>
      <c r="J535" s="63"/>
      <c r="L535" s="14"/>
      <c r="M535" s="14"/>
      <c r="N535" s="14"/>
      <c r="O535" s="14"/>
    </row>
    <row r="536" spans="2:15" x14ac:dyDescent="0.25">
      <c r="B536" s="20"/>
      <c r="D536" s="1"/>
      <c r="J536" s="63"/>
      <c r="L536" s="14"/>
      <c r="M536" s="14"/>
      <c r="N536" s="14"/>
      <c r="O536" s="14"/>
    </row>
    <row r="537" spans="2:15" x14ac:dyDescent="0.25">
      <c r="B537" s="20"/>
      <c r="D537" s="1"/>
      <c r="J537" s="63"/>
      <c r="L537" s="14"/>
      <c r="M537" s="14"/>
      <c r="N537" s="14"/>
      <c r="O537" s="14"/>
    </row>
    <row r="538" spans="2:15" x14ac:dyDescent="0.25">
      <c r="B538" s="20"/>
      <c r="D538" s="1"/>
      <c r="J538" s="63"/>
      <c r="L538" s="14"/>
      <c r="M538" s="14"/>
      <c r="N538" s="14"/>
      <c r="O538" s="14"/>
    </row>
    <row r="539" spans="2:15" x14ac:dyDescent="0.25">
      <c r="B539" s="20"/>
      <c r="D539" s="1"/>
      <c r="J539" s="63"/>
      <c r="L539" s="14"/>
      <c r="M539" s="14"/>
      <c r="N539" s="14"/>
      <c r="O539" s="14"/>
    </row>
    <row r="540" spans="2:15" x14ac:dyDescent="0.25">
      <c r="B540" s="20"/>
      <c r="D540" s="1"/>
      <c r="J540" s="63"/>
      <c r="L540" s="14"/>
      <c r="M540" s="14"/>
      <c r="N540" s="14"/>
      <c r="O540" s="14"/>
    </row>
    <row r="541" spans="2:15" x14ac:dyDescent="0.25">
      <c r="B541" s="20"/>
      <c r="D541" s="1"/>
      <c r="J541" s="63"/>
      <c r="L541" s="14"/>
      <c r="M541" s="14"/>
      <c r="N541" s="14"/>
      <c r="O541" s="14"/>
    </row>
    <row r="542" spans="2:15" x14ac:dyDescent="0.25">
      <c r="B542" s="20"/>
      <c r="D542" s="1"/>
      <c r="J542" s="63"/>
      <c r="L542" s="14"/>
      <c r="M542" s="14"/>
      <c r="N542" s="14"/>
      <c r="O542" s="14"/>
    </row>
    <row r="543" spans="2:15" x14ac:dyDescent="0.25">
      <c r="B543" s="20"/>
      <c r="D543" s="1"/>
      <c r="J543" s="63"/>
      <c r="L543" s="14"/>
      <c r="M543" s="14"/>
      <c r="N543" s="14"/>
      <c r="O543" s="14"/>
    </row>
    <row r="544" spans="2:15" x14ac:dyDescent="0.25">
      <c r="B544" s="20"/>
      <c r="D544" s="1"/>
      <c r="J544" s="63"/>
      <c r="L544" s="14"/>
      <c r="M544" s="14"/>
      <c r="N544" s="14"/>
      <c r="O544" s="14"/>
    </row>
    <row r="545" spans="2:15" x14ac:dyDescent="0.25">
      <c r="B545" s="20"/>
      <c r="D545" s="1"/>
      <c r="J545" s="63"/>
      <c r="L545" s="14"/>
      <c r="M545" s="14"/>
      <c r="N545" s="14"/>
      <c r="O545" s="14"/>
    </row>
    <row r="546" spans="2:15" x14ac:dyDescent="0.25">
      <c r="B546" s="20"/>
      <c r="D546" s="1"/>
      <c r="J546" s="63"/>
      <c r="L546" s="14"/>
      <c r="M546" s="14"/>
      <c r="N546" s="14"/>
      <c r="O546" s="14"/>
    </row>
    <row r="547" spans="2:15" x14ac:dyDescent="0.25">
      <c r="B547" s="20"/>
      <c r="D547" s="1"/>
      <c r="J547" s="63"/>
      <c r="L547" s="14"/>
      <c r="M547" s="14"/>
      <c r="N547" s="14"/>
      <c r="O547" s="14"/>
    </row>
    <row r="548" spans="2:15" x14ac:dyDescent="0.25">
      <c r="B548" s="20"/>
      <c r="D548" s="1"/>
      <c r="J548" s="63"/>
      <c r="L548" s="14"/>
      <c r="M548" s="14"/>
      <c r="N548" s="14"/>
      <c r="O548" s="14"/>
    </row>
    <row r="549" spans="2:15" x14ac:dyDescent="0.25">
      <c r="B549" s="20"/>
      <c r="D549" s="1"/>
      <c r="J549" s="63"/>
      <c r="L549" s="14"/>
      <c r="M549" s="14"/>
      <c r="N549" s="14"/>
      <c r="O549" s="14"/>
    </row>
    <row r="550" spans="2:15" x14ac:dyDescent="0.25">
      <c r="B550" s="20"/>
      <c r="D550" s="1"/>
      <c r="J550" s="63"/>
      <c r="L550" s="14"/>
      <c r="M550" s="14"/>
      <c r="N550" s="14"/>
      <c r="O550" s="14"/>
    </row>
    <row r="551" spans="2:15" x14ac:dyDescent="0.25">
      <c r="B551" s="20"/>
      <c r="D551" s="1"/>
      <c r="J551" s="63"/>
      <c r="L551" s="14"/>
      <c r="M551" s="14"/>
      <c r="N551" s="14"/>
      <c r="O551" s="14"/>
    </row>
    <row r="552" spans="2:15" x14ac:dyDescent="0.25">
      <c r="B552" s="20"/>
      <c r="D552" s="1"/>
      <c r="J552" s="63"/>
      <c r="L552" s="14"/>
      <c r="M552" s="14"/>
      <c r="N552" s="14"/>
      <c r="O552" s="14"/>
    </row>
    <row r="553" spans="2:15" x14ac:dyDescent="0.25">
      <c r="B553" s="20"/>
      <c r="D553" s="1"/>
      <c r="J553" s="63"/>
      <c r="L553" s="14"/>
      <c r="M553" s="14"/>
      <c r="N553" s="14"/>
      <c r="O553" s="14"/>
    </row>
    <row r="554" spans="2:15" x14ac:dyDescent="0.25">
      <c r="B554" s="20"/>
      <c r="D554" s="1"/>
      <c r="J554" s="63"/>
      <c r="L554" s="14"/>
      <c r="M554" s="14"/>
      <c r="N554" s="14"/>
      <c r="O554" s="14"/>
    </row>
    <row r="555" spans="2:15" x14ac:dyDescent="0.25">
      <c r="B555" s="20"/>
      <c r="D555" s="1"/>
      <c r="J555" s="63"/>
      <c r="L555" s="14"/>
      <c r="M555" s="14"/>
      <c r="N555" s="14"/>
      <c r="O555" s="14"/>
    </row>
    <row r="556" spans="2:15" x14ac:dyDescent="0.25">
      <c r="B556" s="20"/>
      <c r="D556" s="1"/>
      <c r="J556" s="63"/>
      <c r="L556" s="14"/>
      <c r="M556" s="14"/>
      <c r="N556" s="14"/>
      <c r="O556" s="14"/>
    </row>
    <row r="557" spans="2:15" x14ac:dyDescent="0.25">
      <c r="B557" s="20"/>
      <c r="D557" s="1"/>
      <c r="J557" s="63"/>
      <c r="L557" s="14"/>
      <c r="M557" s="14"/>
      <c r="N557" s="14"/>
      <c r="O557" s="14"/>
    </row>
    <row r="558" spans="2:15" x14ac:dyDescent="0.25">
      <c r="B558" s="20"/>
      <c r="D558" s="1"/>
      <c r="J558" s="63"/>
      <c r="L558" s="14"/>
      <c r="M558" s="14"/>
      <c r="N558" s="14"/>
      <c r="O558" s="14"/>
    </row>
    <row r="559" spans="2:15" x14ac:dyDescent="0.25">
      <c r="B559" s="20"/>
      <c r="D559" s="1"/>
      <c r="J559" s="63"/>
      <c r="L559" s="14"/>
      <c r="M559" s="14"/>
      <c r="N559" s="14"/>
      <c r="O559" s="14"/>
    </row>
    <row r="560" spans="2:15" x14ac:dyDescent="0.25">
      <c r="B560" s="20"/>
      <c r="D560" s="1"/>
      <c r="J560" s="63"/>
      <c r="L560" s="14"/>
      <c r="M560" s="14"/>
      <c r="N560" s="14"/>
      <c r="O560" s="14"/>
    </row>
    <row r="561" spans="2:15" x14ac:dyDescent="0.25">
      <c r="B561" s="20"/>
      <c r="D561" s="1"/>
      <c r="J561" s="63"/>
      <c r="L561" s="14"/>
      <c r="M561" s="14"/>
      <c r="N561" s="14"/>
      <c r="O561" s="14"/>
    </row>
    <row r="562" spans="2:15" x14ac:dyDescent="0.25">
      <c r="B562" s="20"/>
      <c r="D562" s="1"/>
      <c r="J562" s="63"/>
      <c r="L562" s="14"/>
      <c r="M562" s="14"/>
      <c r="N562" s="14"/>
      <c r="O562" s="14"/>
    </row>
    <row r="563" spans="2:15" x14ac:dyDescent="0.25">
      <c r="B563" s="20"/>
      <c r="D563" s="1"/>
      <c r="J563" s="63"/>
      <c r="L563" s="14"/>
      <c r="M563" s="14"/>
      <c r="N563" s="14"/>
      <c r="O563" s="14"/>
    </row>
    <row r="564" spans="2:15" x14ac:dyDescent="0.25">
      <c r="B564" s="20"/>
      <c r="D564" s="1"/>
      <c r="J564" s="63"/>
      <c r="L564" s="14"/>
      <c r="M564" s="14"/>
      <c r="N564" s="14"/>
      <c r="O564" s="14"/>
    </row>
    <row r="565" spans="2:15" x14ac:dyDescent="0.25">
      <c r="B565" s="20"/>
      <c r="D565" s="1"/>
      <c r="J565" s="63"/>
      <c r="L565" s="14"/>
      <c r="M565" s="14"/>
      <c r="N565" s="14"/>
      <c r="O565" s="14"/>
    </row>
    <row r="566" spans="2:15" x14ac:dyDescent="0.25">
      <c r="B566" s="20"/>
      <c r="D566" s="1"/>
      <c r="J566" s="63"/>
      <c r="L566" s="14"/>
      <c r="M566" s="14"/>
      <c r="N566" s="14"/>
      <c r="O566" s="14"/>
    </row>
    <row r="567" spans="2:15" x14ac:dyDescent="0.25">
      <c r="B567" s="20"/>
      <c r="D567" s="1"/>
      <c r="J567" s="63"/>
      <c r="L567" s="14"/>
      <c r="M567" s="14"/>
      <c r="N567" s="14"/>
      <c r="O567" s="14"/>
    </row>
    <row r="568" spans="2:15" x14ac:dyDescent="0.25">
      <c r="B568" s="20"/>
      <c r="D568" s="1"/>
      <c r="J568" s="63"/>
      <c r="L568" s="14"/>
      <c r="M568" s="14"/>
      <c r="N568" s="14"/>
      <c r="O568" s="14"/>
    </row>
    <row r="569" spans="2:15" x14ac:dyDescent="0.25">
      <c r="B569" s="20"/>
      <c r="D569" s="1"/>
      <c r="J569" s="63"/>
      <c r="L569" s="14"/>
      <c r="M569" s="14"/>
      <c r="N569" s="14"/>
      <c r="O569" s="14"/>
    </row>
    <row r="570" spans="2:15" x14ac:dyDescent="0.25">
      <c r="B570" s="20"/>
      <c r="D570" s="1"/>
      <c r="J570" s="63"/>
      <c r="L570" s="14"/>
      <c r="M570" s="14"/>
      <c r="N570" s="14"/>
      <c r="O570" s="14"/>
    </row>
    <row r="571" spans="2:15" x14ac:dyDescent="0.25">
      <c r="B571" s="20"/>
      <c r="D571" s="1"/>
      <c r="J571" s="63"/>
      <c r="L571" s="14"/>
      <c r="M571" s="14"/>
      <c r="N571" s="14"/>
      <c r="O571" s="14"/>
    </row>
    <row r="572" spans="2:15" x14ac:dyDescent="0.25">
      <c r="B572" s="20"/>
      <c r="D572" s="1"/>
      <c r="J572" s="63"/>
      <c r="L572" s="14"/>
      <c r="M572" s="14"/>
      <c r="N572" s="14"/>
      <c r="O572" s="14"/>
    </row>
    <row r="573" spans="2:15" x14ac:dyDescent="0.25">
      <c r="B573" s="20"/>
      <c r="D573" s="1"/>
      <c r="J573" s="63"/>
      <c r="L573" s="14"/>
      <c r="M573" s="14"/>
      <c r="N573" s="14"/>
      <c r="O573" s="14"/>
    </row>
    <row r="574" spans="2:15" x14ac:dyDescent="0.25">
      <c r="B574" s="20"/>
      <c r="D574" s="1"/>
      <c r="J574" s="63"/>
      <c r="L574" s="14"/>
      <c r="M574" s="14"/>
      <c r="N574" s="14"/>
      <c r="O574" s="14"/>
    </row>
    <row r="575" spans="2:15" x14ac:dyDescent="0.25">
      <c r="B575" s="20"/>
      <c r="D575" s="1"/>
      <c r="J575" s="63"/>
      <c r="L575" s="14"/>
      <c r="M575" s="14"/>
      <c r="N575" s="14"/>
      <c r="O575" s="14"/>
    </row>
    <row r="576" spans="2:15" x14ac:dyDescent="0.25">
      <c r="B576" s="20"/>
      <c r="D576" s="1"/>
      <c r="J576" s="63"/>
      <c r="L576" s="14"/>
      <c r="M576" s="14"/>
      <c r="N576" s="14"/>
      <c r="O576" s="14"/>
    </row>
    <row r="577" spans="2:15" x14ac:dyDescent="0.25">
      <c r="B577" s="20"/>
      <c r="D577" s="1"/>
      <c r="J577" s="63"/>
      <c r="L577" s="14"/>
      <c r="M577" s="14"/>
      <c r="N577" s="14"/>
      <c r="O577" s="14"/>
    </row>
    <row r="578" spans="2:15" x14ac:dyDescent="0.25">
      <c r="B578" s="20"/>
      <c r="D578" s="1"/>
      <c r="J578" s="63"/>
      <c r="L578" s="14"/>
      <c r="M578" s="14"/>
      <c r="N578" s="14"/>
      <c r="O578" s="14"/>
    </row>
    <row r="579" spans="2:15" x14ac:dyDescent="0.25">
      <c r="B579" s="20"/>
      <c r="D579" s="1"/>
      <c r="J579" s="63"/>
      <c r="L579" s="14"/>
      <c r="M579" s="14"/>
      <c r="N579" s="14"/>
      <c r="O579" s="14"/>
    </row>
    <row r="580" spans="2:15" x14ac:dyDescent="0.25">
      <c r="B580" s="20"/>
      <c r="D580" s="1"/>
      <c r="J580" s="63"/>
      <c r="L580" s="14"/>
      <c r="M580" s="14"/>
      <c r="N580" s="14"/>
      <c r="O580" s="14"/>
    </row>
    <row r="581" spans="2:15" x14ac:dyDescent="0.25">
      <c r="B581" s="20"/>
      <c r="D581" s="1"/>
      <c r="J581" s="63"/>
      <c r="L581" s="14"/>
      <c r="M581" s="14"/>
      <c r="N581" s="14"/>
      <c r="O581" s="14"/>
    </row>
    <row r="582" spans="2:15" x14ac:dyDescent="0.25">
      <c r="B582" s="20"/>
      <c r="D582" s="1"/>
      <c r="J582" s="63"/>
      <c r="L582" s="14"/>
      <c r="M582" s="14"/>
      <c r="N582" s="14"/>
      <c r="O582" s="14"/>
    </row>
    <row r="583" spans="2:15" x14ac:dyDescent="0.25">
      <c r="B583" s="20"/>
      <c r="D583" s="1"/>
      <c r="J583" s="63"/>
      <c r="L583" s="14"/>
      <c r="M583" s="14"/>
      <c r="N583" s="14"/>
      <c r="O583" s="14"/>
    </row>
    <row r="584" spans="2:15" x14ac:dyDescent="0.25">
      <c r="B584" s="20"/>
      <c r="D584" s="1"/>
      <c r="J584" s="63"/>
      <c r="L584" s="14"/>
      <c r="M584" s="14"/>
      <c r="N584" s="14"/>
      <c r="O584" s="14"/>
    </row>
    <row r="585" spans="2:15" x14ac:dyDescent="0.25">
      <c r="B585" s="20"/>
      <c r="D585" s="1"/>
      <c r="J585" s="63"/>
      <c r="L585" s="14"/>
      <c r="M585" s="14"/>
      <c r="N585" s="14"/>
      <c r="O585" s="14"/>
    </row>
    <row r="586" spans="2:15" x14ac:dyDescent="0.25">
      <c r="B586" s="20"/>
      <c r="D586" s="1"/>
      <c r="J586" s="63"/>
      <c r="L586" s="14"/>
      <c r="M586" s="14"/>
      <c r="N586" s="14"/>
      <c r="O586" s="14"/>
    </row>
    <row r="587" spans="2:15" x14ac:dyDescent="0.25">
      <c r="B587" s="20"/>
      <c r="D587" s="1"/>
      <c r="J587" s="63"/>
      <c r="L587" s="14"/>
      <c r="M587" s="14"/>
      <c r="N587" s="14"/>
      <c r="O587" s="14"/>
    </row>
    <row r="588" spans="2:15" x14ac:dyDescent="0.25">
      <c r="B588" s="20"/>
      <c r="D588" s="1"/>
      <c r="J588" s="63"/>
      <c r="L588" s="14"/>
      <c r="M588" s="14"/>
      <c r="N588" s="14"/>
      <c r="O588" s="14"/>
    </row>
    <row r="589" spans="2:15" x14ac:dyDescent="0.25">
      <c r="B589" s="20"/>
      <c r="D589" s="1"/>
      <c r="J589" s="63"/>
      <c r="L589" s="14"/>
      <c r="M589" s="14"/>
      <c r="N589" s="14"/>
      <c r="O589" s="14"/>
    </row>
    <row r="590" spans="2:15" x14ac:dyDescent="0.25">
      <c r="B590" s="20"/>
      <c r="D590" s="1"/>
      <c r="J590" s="63"/>
      <c r="L590" s="14"/>
      <c r="M590" s="14"/>
      <c r="N590" s="14"/>
      <c r="O590" s="14"/>
    </row>
    <row r="591" spans="2:15" x14ac:dyDescent="0.25">
      <c r="B591" s="20"/>
      <c r="D591" s="1"/>
      <c r="J591" s="63"/>
      <c r="L591" s="14"/>
      <c r="M591" s="14"/>
      <c r="N591" s="14"/>
      <c r="O591" s="14"/>
    </row>
    <row r="592" spans="2:15" x14ac:dyDescent="0.25">
      <c r="B592" s="20"/>
      <c r="D592" s="1"/>
      <c r="J592" s="63"/>
      <c r="L592" s="14"/>
      <c r="M592" s="14"/>
      <c r="N592" s="14"/>
      <c r="O592" s="14"/>
    </row>
    <row r="593" spans="2:15" x14ac:dyDescent="0.25">
      <c r="B593" s="20"/>
      <c r="D593" s="1"/>
      <c r="J593" s="63"/>
      <c r="L593" s="14"/>
      <c r="M593" s="14"/>
      <c r="N593" s="14"/>
      <c r="O593" s="14"/>
    </row>
    <row r="594" spans="2:15" x14ac:dyDescent="0.25">
      <c r="B594" s="20"/>
      <c r="D594" s="1"/>
      <c r="J594" s="63"/>
      <c r="L594" s="14"/>
      <c r="M594" s="14"/>
      <c r="N594" s="14"/>
      <c r="O594" s="14"/>
    </row>
    <row r="595" spans="2:15" x14ac:dyDescent="0.25">
      <c r="B595" s="20"/>
      <c r="D595" s="1"/>
      <c r="J595" s="63"/>
      <c r="L595" s="14"/>
      <c r="M595" s="14"/>
      <c r="N595" s="14"/>
      <c r="O595" s="14"/>
    </row>
    <row r="596" spans="2:15" x14ac:dyDescent="0.25">
      <c r="B596" s="20"/>
      <c r="D596" s="1"/>
      <c r="J596" s="63"/>
      <c r="L596" s="14"/>
      <c r="M596" s="14"/>
      <c r="N596" s="14"/>
      <c r="O596" s="14"/>
    </row>
    <row r="597" spans="2:15" x14ac:dyDescent="0.25">
      <c r="B597" s="20"/>
      <c r="D597" s="1"/>
      <c r="J597" s="63"/>
      <c r="L597" s="14"/>
      <c r="M597" s="14"/>
      <c r="N597" s="14"/>
      <c r="O597" s="14"/>
    </row>
    <row r="598" spans="2:15" x14ac:dyDescent="0.25">
      <c r="B598" s="20"/>
      <c r="D598" s="1"/>
      <c r="J598" s="63"/>
      <c r="L598" s="14"/>
      <c r="M598" s="14"/>
      <c r="N598" s="14"/>
      <c r="O598" s="14"/>
    </row>
    <row r="599" spans="2:15" x14ac:dyDescent="0.25">
      <c r="B599" s="20"/>
      <c r="D599" s="1"/>
      <c r="J599" s="63"/>
      <c r="L599" s="14"/>
      <c r="M599" s="14"/>
      <c r="N599" s="14"/>
      <c r="O599" s="14"/>
    </row>
    <row r="600" spans="2:15" x14ac:dyDescent="0.25">
      <c r="B600" s="20"/>
      <c r="D600" s="1"/>
      <c r="J600" s="63"/>
      <c r="L600" s="14"/>
      <c r="M600" s="14"/>
      <c r="N600" s="14"/>
      <c r="O600" s="14"/>
    </row>
    <row r="601" spans="2:15" x14ac:dyDescent="0.25">
      <c r="B601" s="20"/>
      <c r="D601" s="1"/>
      <c r="J601" s="63"/>
      <c r="L601" s="14"/>
      <c r="M601" s="14"/>
      <c r="N601" s="14"/>
      <c r="O601" s="14"/>
    </row>
    <row r="602" spans="2:15" x14ac:dyDescent="0.25">
      <c r="B602" s="20"/>
      <c r="D602" s="1"/>
      <c r="J602" s="63"/>
      <c r="L602" s="14"/>
      <c r="M602" s="14"/>
      <c r="N602" s="14"/>
      <c r="O602" s="14"/>
    </row>
    <row r="603" spans="2:15" x14ac:dyDescent="0.25">
      <c r="B603" s="20"/>
      <c r="D603" s="1"/>
      <c r="J603" s="63"/>
      <c r="L603" s="14"/>
      <c r="M603" s="14"/>
      <c r="N603" s="14"/>
      <c r="O603" s="14"/>
    </row>
    <row r="604" spans="2:15" x14ac:dyDescent="0.25">
      <c r="B604" s="20"/>
      <c r="D604" s="1"/>
      <c r="J604" s="63"/>
      <c r="L604" s="14"/>
      <c r="M604" s="14"/>
      <c r="N604" s="14"/>
      <c r="O604" s="14"/>
    </row>
    <row r="605" spans="2:15" x14ac:dyDescent="0.25">
      <c r="B605" s="20"/>
      <c r="D605" s="1"/>
      <c r="J605" s="63"/>
      <c r="L605" s="14"/>
      <c r="M605" s="14"/>
      <c r="N605" s="14"/>
      <c r="O605" s="14"/>
    </row>
    <row r="606" spans="2:15" x14ac:dyDescent="0.25">
      <c r="B606" s="20"/>
      <c r="D606" s="1"/>
      <c r="J606" s="63"/>
      <c r="L606" s="14"/>
      <c r="M606" s="14"/>
      <c r="N606" s="14"/>
      <c r="O606" s="14"/>
    </row>
    <row r="607" spans="2:15" x14ac:dyDescent="0.25">
      <c r="B607" s="20"/>
      <c r="D607" s="1"/>
      <c r="J607" s="63"/>
      <c r="L607" s="14"/>
      <c r="M607" s="14"/>
      <c r="N607" s="14"/>
      <c r="O607" s="14"/>
    </row>
    <row r="608" spans="2:15" x14ac:dyDescent="0.25">
      <c r="B608" s="20"/>
      <c r="D608" s="1"/>
      <c r="J608" s="63"/>
      <c r="L608" s="14"/>
      <c r="M608" s="14"/>
      <c r="N608" s="14"/>
      <c r="O608" s="14"/>
    </row>
    <row r="609" spans="2:15" x14ac:dyDescent="0.25">
      <c r="B609" s="20"/>
      <c r="D609" s="1"/>
      <c r="J609" s="63"/>
      <c r="L609" s="14"/>
      <c r="M609" s="14"/>
      <c r="N609" s="14"/>
      <c r="O609" s="14"/>
    </row>
    <row r="610" spans="2:15" x14ac:dyDescent="0.25">
      <c r="B610" s="20"/>
      <c r="D610" s="1"/>
      <c r="J610" s="63"/>
      <c r="L610" s="14"/>
      <c r="M610" s="14"/>
      <c r="N610" s="14"/>
      <c r="O610" s="14"/>
    </row>
    <row r="611" spans="2:15" x14ac:dyDescent="0.25">
      <c r="B611" s="20"/>
      <c r="D611" s="1"/>
      <c r="J611" s="63"/>
      <c r="L611" s="14"/>
      <c r="M611" s="14"/>
      <c r="N611" s="14"/>
      <c r="O611" s="14"/>
    </row>
    <row r="612" spans="2:15" x14ac:dyDescent="0.25">
      <c r="B612" s="20"/>
      <c r="D612" s="1"/>
      <c r="J612" s="63"/>
      <c r="L612" s="14"/>
      <c r="M612" s="14"/>
      <c r="N612" s="14"/>
      <c r="O612" s="14"/>
    </row>
    <row r="613" spans="2:15" x14ac:dyDescent="0.25">
      <c r="B613" s="20"/>
      <c r="D613" s="1"/>
      <c r="J613" s="63"/>
      <c r="L613" s="14"/>
      <c r="M613" s="14"/>
      <c r="N613" s="14"/>
      <c r="O613" s="14"/>
    </row>
    <row r="614" spans="2:15" x14ac:dyDescent="0.25">
      <c r="B614" s="20"/>
      <c r="D614" s="1"/>
      <c r="J614" s="63"/>
      <c r="L614" s="14"/>
      <c r="M614" s="14"/>
      <c r="N614" s="14"/>
      <c r="O614" s="14"/>
    </row>
    <row r="615" spans="2:15" x14ac:dyDescent="0.25">
      <c r="B615" s="20"/>
      <c r="D615" s="1"/>
      <c r="J615" s="63"/>
      <c r="L615" s="14"/>
      <c r="M615" s="14"/>
      <c r="N615" s="14"/>
      <c r="O615" s="14"/>
    </row>
    <row r="616" spans="2:15" x14ac:dyDescent="0.25">
      <c r="B616" s="20"/>
      <c r="D616" s="1"/>
      <c r="J616" s="63"/>
      <c r="L616" s="14"/>
      <c r="M616" s="14"/>
      <c r="N616" s="14"/>
      <c r="O616" s="14"/>
    </row>
    <row r="617" spans="2:15" x14ac:dyDescent="0.25">
      <c r="B617" s="20"/>
      <c r="D617" s="1"/>
      <c r="J617" s="63"/>
      <c r="L617" s="14"/>
      <c r="M617" s="14"/>
      <c r="N617" s="14"/>
      <c r="O617" s="14"/>
    </row>
    <row r="618" spans="2:15" x14ac:dyDescent="0.25">
      <c r="B618" s="20"/>
      <c r="D618" s="1"/>
      <c r="J618" s="63"/>
      <c r="L618" s="14"/>
      <c r="M618" s="14"/>
      <c r="N618" s="14"/>
      <c r="O618" s="14"/>
    </row>
    <row r="619" spans="2:15" x14ac:dyDescent="0.25">
      <c r="B619" s="20"/>
      <c r="D619" s="1"/>
      <c r="J619" s="63"/>
      <c r="L619" s="14"/>
      <c r="M619" s="14"/>
      <c r="N619" s="14"/>
      <c r="O619" s="14"/>
    </row>
    <row r="620" spans="2:15" x14ac:dyDescent="0.25">
      <c r="B620" s="20"/>
      <c r="D620" s="1"/>
      <c r="J620" s="63"/>
      <c r="L620" s="14"/>
      <c r="M620" s="14"/>
      <c r="N620" s="14"/>
      <c r="O620" s="14"/>
    </row>
    <row r="621" spans="2:15" x14ac:dyDescent="0.25">
      <c r="B621" s="20"/>
      <c r="D621" s="1"/>
      <c r="J621" s="63"/>
      <c r="L621" s="14"/>
      <c r="M621" s="14"/>
      <c r="N621" s="14"/>
      <c r="O621" s="14"/>
    </row>
    <row r="622" spans="2:15" x14ac:dyDescent="0.25">
      <c r="B622" s="20"/>
      <c r="D622" s="1"/>
      <c r="J622" s="63"/>
      <c r="L622" s="14"/>
      <c r="M622" s="14"/>
      <c r="N622" s="14"/>
      <c r="O622" s="14"/>
    </row>
    <row r="623" spans="2:15" x14ac:dyDescent="0.25">
      <c r="B623" s="20"/>
      <c r="D623" s="1"/>
      <c r="J623" s="63"/>
      <c r="L623" s="14"/>
      <c r="M623" s="14"/>
      <c r="N623" s="14"/>
      <c r="O623" s="14"/>
    </row>
    <row r="624" spans="2:15" x14ac:dyDescent="0.25">
      <c r="B624" s="20"/>
      <c r="D624" s="1"/>
      <c r="J624" s="63"/>
      <c r="L624" s="14"/>
      <c r="M624" s="14"/>
      <c r="N624" s="14"/>
      <c r="O624" s="14"/>
    </row>
    <row r="625" spans="2:15" x14ac:dyDescent="0.25">
      <c r="B625" s="20"/>
      <c r="D625" s="1"/>
      <c r="J625" s="63"/>
      <c r="L625" s="14"/>
      <c r="M625" s="14"/>
      <c r="N625" s="14"/>
      <c r="O625" s="14"/>
    </row>
    <row r="626" spans="2:15" x14ac:dyDescent="0.25">
      <c r="B626" s="20"/>
      <c r="D626" s="1"/>
      <c r="J626" s="63"/>
      <c r="L626" s="14"/>
      <c r="M626" s="14"/>
      <c r="N626" s="14"/>
      <c r="O626" s="14"/>
    </row>
    <row r="627" spans="2:15" x14ac:dyDescent="0.25">
      <c r="B627" s="20"/>
      <c r="D627" s="1"/>
      <c r="J627" s="63"/>
      <c r="L627" s="14"/>
      <c r="M627" s="14"/>
      <c r="N627" s="14"/>
      <c r="O627" s="14"/>
    </row>
    <row r="628" spans="2:15" x14ac:dyDescent="0.25">
      <c r="B628" s="20"/>
      <c r="D628" s="1"/>
      <c r="J628" s="63"/>
      <c r="L628" s="14"/>
      <c r="M628" s="14"/>
      <c r="N628" s="14"/>
      <c r="O628" s="14"/>
    </row>
    <row r="629" spans="2:15" x14ac:dyDescent="0.25">
      <c r="B629" s="20"/>
      <c r="D629" s="1"/>
      <c r="J629" s="63"/>
      <c r="L629" s="14"/>
      <c r="M629" s="14"/>
      <c r="N629" s="14"/>
      <c r="O629" s="14"/>
    </row>
    <row r="630" spans="2:15" x14ac:dyDescent="0.25">
      <c r="B630" s="20"/>
      <c r="D630" s="1"/>
      <c r="J630" s="63"/>
      <c r="L630" s="14"/>
      <c r="M630" s="14"/>
      <c r="N630" s="14"/>
      <c r="O630" s="14"/>
    </row>
    <row r="631" spans="2:15" x14ac:dyDescent="0.25">
      <c r="B631" s="20"/>
      <c r="D631" s="1"/>
      <c r="J631" s="63"/>
      <c r="L631" s="14"/>
      <c r="M631" s="14"/>
      <c r="N631" s="14"/>
      <c r="O631" s="14"/>
    </row>
    <row r="632" spans="2:15" x14ac:dyDescent="0.25">
      <c r="B632" s="20"/>
      <c r="D632" s="1"/>
      <c r="J632" s="63"/>
      <c r="L632" s="14"/>
      <c r="M632" s="14"/>
      <c r="N632" s="14"/>
      <c r="O632" s="14"/>
    </row>
    <row r="633" spans="2:15" x14ac:dyDescent="0.25">
      <c r="B633" s="20"/>
      <c r="D633" s="1"/>
      <c r="J633" s="63"/>
      <c r="L633" s="14"/>
      <c r="M633" s="14"/>
      <c r="N633" s="14"/>
      <c r="O633" s="14"/>
    </row>
    <row r="634" spans="2:15" x14ac:dyDescent="0.25">
      <c r="B634" s="20"/>
      <c r="D634" s="1"/>
      <c r="J634" s="63"/>
      <c r="L634" s="14"/>
      <c r="M634" s="14"/>
      <c r="N634" s="14"/>
      <c r="O634" s="14"/>
    </row>
    <row r="635" spans="2:15" x14ac:dyDescent="0.25">
      <c r="B635" s="20"/>
      <c r="D635" s="1"/>
      <c r="J635" s="63"/>
      <c r="L635" s="14"/>
      <c r="M635" s="14"/>
      <c r="N635" s="14"/>
      <c r="O635" s="14"/>
    </row>
    <row r="636" spans="2:15" x14ac:dyDescent="0.25">
      <c r="B636" s="20"/>
      <c r="D636" s="1"/>
      <c r="J636" s="63"/>
      <c r="L636" s="14"/>
      <c r="M636" s="14"/>
      <c r="N636" s="14"/>
      <c r="O636" s="14"/>
    </row>
    <row r="637" spans="2:15" x14ac:dyDescent="0.25">
      <c r="B637" s="20"/>
      <c r="D637" s="1"/>
      <c r="J637" s="63"/>
      <c r="L637" s="14"/>
      <c r="M637" s="14"/>
      <c r="N637" s="14"/>
      <c r="O637" s="14"/>
    </row>
    <row r="638" spans="2:15" x14ac:dyDescent="0.25">
      <c r="B638" s="20"/>
      <c r="D638" s="1"/>
      <c r="J638" s="63"/>
      <c r="L638" s="14"/>
      <c r="M638" s="14"/>
      <c r="N638" s="14"/>
      <c r="O638" s="14"/>
    </row>
    <row r="639" spans="2:15" x14ac:dyDescent="0.25">
      <c r="B639" s="20"/>
      <c r="D639" s="1"/>
      <c r="J639" s="63"/>
      <c r="L639" s="14"/>
      <c r="M639" s="14"/>
      <c r="N639" s="14"/>
      <c r="O639" s="14"/>
    </row>
    <row r="640" spans="2:15" x14ac:dyDescent="0.25">
      <c r="B640" s="20"/>
      <c r="D640" s="1"/>
      <c r="J640" s="63"/>
      <c r="L640" s="14"/>
      <c r="M640" s="14"/>
      <c r="N640" s="14"/>
      <c r="O640" s="14"/>
    </row>
    <row r="641" spans="2:15" x14ac:dyDescent="0.25">
      <c r="B641" s="20"/>
      <c r="D641" s="1"/>
      <c r="J641" s="63"/>
      <c r="L641" s="14"/>
      <c r="M641" s="14"/>
      <c r="N641" s="14"/>
      <c r="O641" s="14"/>
    </row>
    <row r="642" spans="2:15" x14ac:dyDescent="0.25">
      <c r="B642" s="20"/>
      <c r="D642" s="1"/>
      <c r="J642" s="63"/>
      <c r="L642" s="14"/>
      <c r="M642" s="14"/>
      <c r="N642" s="14"/>
      <c r="O642" s="14"/>
    </row>
    <row r="643" spans="2:15" x14ac:dyDescent="0.25">
      <c r="B643" s="20"/>
      <c r="D643" s="1"/>
      <c r="J643" s="63"/>
      <c r="L643" s="14"/>
      <c r="M643" s="14"/>
      <c r="N643" s="14"/>
      <c r="O643" s="14"/>
    </row>
    <row r="644" spans="2:15" x14ac:dyDescent="0.25">
      <c r="B644" s="20"/>
      <c r="D644" s="1"/>
      <c r="J644" s="63"/>
      <c r="L644" s="14"/>
      <c r="M644" s="14"/>
      <c r="N644" s="14"/>
      <c r="O644" s="14"/>
    </row>
    <row r="645" spans="2:15" x14ac:dyDescent="0.25">
      <c r="B645" s="20"/>
      <c r="D645" s="1"/>
      <c r="J645" s="63"/>
      <c r="L645" s="14"/>
      <c r="M645" s="14"/>
      <c r="N645" s="14"/>
      <c r="O645" s="14"/>
    </row>
    <row r="646" spans="2:15" x14ac:dyDescent="0.25">
      <c r="B646" s="20"/>
      <c r="D646" s="1"/>
      <c r="J646" s="63"/>
      <c r="L646" s="14"/>
      <c r="M646" s="14"/>
      <c r="N646" s="14"/>
      <c r="O646" s="14"/>
    </row>
    <row r="647" spans="2:15" x14ac:dyDescent="0.25">
      <c r="B647" s="20"/>
      <c r="D647" s="1"/>
      <c r="J647" s="63"/>
      <c r="L647" s="14"/>
      <c r="M647" s="14"/>
      <c r="N647" s="14"/>
      <c r="O647" s="14"/>
    </row>
    <row r="648" spans="2:15" x14ac:dyDescent="0.25">
      <c r="B648" s="20"/>
      <c r="D648" s="1"/>
      <c r="J648" s="63"/>
      <c r="L648" s="14"/>
      <c r="M648" s="14"/>
      <c r="N648" s="14"/>
      <c r="O648" s="14"/>
    </row>
    <row r="649" spans="2:15" x14ac:dyDescent="0.25">
      <c r="B649" s="20"/>
      <c r="D649" s="1"/>
      <c r="J649" s="63"/>
      <c r="L649" s="14"/>
      <c r="M649" s="14"/>
      <c r="N649" s="14"/>
      <c r="O649" s="14"/>
    </row>
    <row r="650" spans="2:15" x14ac:dyDescent="0.25">
      <c r="B650" s="20"/>
      <c r="D650" s="1"/>
      <c r="J650" s="63"/>
      <c r="L650" s="14"/>
      <c r="M650" s="14"/>
      <c r="N650" s="14"/>
      <c r="O650" s="14"/>
    </row>
    <row r="651" spans="2:15" x14ac:dyDescent="0.25">
      <c r="B651" s="20"/>
      <c r="D651" s="1"/>
      <c r="J651" s="63"/>
      <c r="L651" s="14"/>
      <c r="M651" s="14"/>
      <c r="N651" s="14"/>
      <c r="O651" s="14"/>
    </row>
    <row r="652" spans="2:15" x14ac:dyDescent="0.25">
      <c r="B652" s="20"/>
      <c r="D652" s="1"/>
      <c r="J652" s="63"/>
      <c r="L652" s="14"/>
      <c r="M652" s="14"/>
      <c r="N652" s="14"/>
      <c r="O652" s="14"/>
    </row>
    <row r="653" spans="2:15" x14ac:dyDescent="0.25">
      <c r="B653" s="20"/>
      <c r="D653" s="1"/>
      <c r="J653" s="63"/>
      <c r="L653" s="14"/>
      <c r="M653" s="14"/>
      <c r="N653" s="14"/>
      <c r="O653" s="14"/>
    </row>
    <row r="654" spans="2:15" x14ac:dyDescent="0.25">
      <c r="B654" s="20"/>
      <c r="D654" s="1"/>
      <c r="J654" s="63"/>
      <c r="L654" s="14"/>
      <c r="M654" s="14"/>
      <c r="N654" s="14"/>
      <c r="O654" s="14"/>
    </row>
    <row r="655" spans="2:15" x14ac:dyDescent="0.25">
      <c r="B655" s="20"/>
      <c r="D655" s="1"/>
      <c r="J655" s="63"/>
      <c r="L655" s="14"/>
      <c r="M655" s="14"/>
      <c r="N655" s="14"/>
      <c r="O655" s="14"/>
    </row>
    <row r="656" spans="2:15" x14ac:dyDescent="0.25">
      <c r="B656" s="20"/>
      <c r="D656" s="1"/>
      <c r="J656" s="63"/>
      <c r="L656" s="14"/>
      <c r="M656" s="14"/>
      <c r="N656" s="14"/>
      <c r="O656" s="14"/>
    </row>
    <row r="657" spans="2:15" x14ac:dyDescent="0.25">
      <c r="B657" s="20"/>
      <c r="D657" s="1"/>
      <c r="J657" s="63"/>
      <c r="L657" s="14"/>
      <c r="M657" s="14"/>
      <c r="N657" s="14"/>
      <c r="O657" s="14"/>
    </row>
    <row r="658" spans="2:15" x14ac:dyDescent="0.25">
      <c r="B658" s="20"/>
      <c r="D658" s="1"/>
      <c r="J658" s="63"/>
      <c r="L658" s="14"/>
      <c r="M658" s="14"/>
      <c r="N658" s="14"/>
      <c r="O658" s="14"/>
    </row>
    <row r="659" spans="2:15" x14ac:dyDescent="0.25">
      <c r="B659" s="20"/>
      <c r="D659" s="1"/>
      <c r="J659" s="63"/>
      <c r="L659" s="14"/>
      <c r="M659" s="14"/>
      <c r="N659" s="14"/>
      <c r="O659" s="14"/>
    </row>
    <row r="660" spans="2:15" x14ac:dyDescent="0.25">
      <c r="B660" s="20"/>
      <c r="D660" s="1"/>
      <c r="J660" s="63"/>
      <c r="L660" s="14"/>
      <c r="M660" s="14"/>
      <c r="N660" s="14"/>
      <c r="O660" s="14"/>
    </row>
    <row r="661" spans="2:15" x14ac:dyDescent="0.25">
      <c r="B661" s="20"/>
      <c r="D661" s="1"/>
      <c r="J661" s="63"/>
      <c r="L661" s="14"/>
      <c r="M661" s="14"/>
      <c r="N661" s="14"/>
      <c r="O661" s="14"/>
    </row>
    <row r="662" spans="2:15" x14ac:dyDescent="0.25">
      <c r="B662" s="20"/>
      <c r="D662" s="1"/>
      <c r="J662" s="63"/>
      <c r="L662" s="14"/>
      <c r="M662" s="14"/>
      <c r="N662" s="14"/>
      <c r="O662" s="14"/>
    </row>
    <row r="663" spans="2:15" x14ac:dyDescent="0.25">
      <c r="B663" s="20"/>
      <c r="D663" s="1"/>
      <c r="J663" s="63"/>
      <c r="L663" s="14"/>
      <c r="M663" s="14"/>
      <c r="N663" s="14"/>
      <c r="O663" s="14"/>
    </row>
    <row r="664" spans="2:15" x14ac:dyDescent="0.25">
      <c r="B664" s="20"/>
      <c r="D664" s="1"/>
      <c r="J664" s="63"/>
      <c r="L664" s="14"/>
      <c r="M664" s="14"/>
      <c r="N664" s="14"/>
      <c r="O664" s="14"/>
    </row>
    <row r="665" spans="2:15" x14ac:dyDescent="0.25">
      <c r="B665" s="20"/>
      <c r="D665" s="1"/>
      <c r="J665" s="63"/>
      <c r="L665" s="14"/>
      <c r="M665" s="14"/>
      <c r="N665" s="14"/>
      <c r="O665" s="14"/>
    </row>
    <row r="666" spans="2:15" x14ac:dyDescent="0.25">
      <c r="B666" s="20"/>
      <c r="D666" s="1"/>
      <c r="J666" s="63"/>
      <c r="L666" s="14"/>
      <c r="M666" s="14"/>
      <c r="N666" s="14"/>
      <c r="O666" s="14"/>
    </row>
    <row r="667" spans="2:15" x14ac:dyDescent="0.25">
      <c r="B667" s="20"/>
      <c r="D667" s="1"/>
      <c r="J667" s="63"/>
      <c r="L667" s="14"/>
      <c r="M667" s="14"/>
      <c r="N667" s="14"/>
      <c r="O667" s="14"/>
    </row>
    <row r="668" spans="2:15" x14ac:dyDescent="0.25">
      <c r="B668" s="20"/>
      <c r="D668" s="1"/>
      <c r="J668" s="63"/>
      <c r="L668" s="14"/>
      <c r="M668" s="14"/>
      <c r="N668" s="14"/>
      <c r="O668" s="14"/>
    </row>
    <row r="669" spans="2:15" x14ac:dyDescent="0.25">
      <c r="B669" s="20"/>
      <c r="D669" s="1"/>
      <c r="J669" s="63"/>
      <c r="L669" s="14"/>
      <c r="M669" s="14"/>
      <c r="N669" s="14"/>
      <c r="O669" s="14"/>
    </row>
    <row r="670" spans="2:15" x14ac:dyDescent="0.25">
      <c r="B670" s="20"/>
      <c r="D670" s="1"/>
      <c r="J670" s="63"/>
      <c r="L670" s="14"/>
      <c r="M670" s="14"/>
      <c r="N670" s="14"/>
      <c r="O670" s="14"/>
    </row>
    <row r="671" spans="2:15" x14ac:dyDescent="0.25">
      <c r="B671" s="20"/>
      <c r="D671" s="1"/>
      <c r="J671" s="63"/>
      <c r="L671" s="14"/>
      <c r="M671" s="14"/>
      <c r="N671" s="14"/>
      <c r="O671" s="14"/>
    </row>
    <row r="672" spans="2:15" x14ac:dyDescent="0.25">
      <c r="B672" s="20"/>
      <c r="D672" s="1"/>
      <c r="J672" s="63"/>
      <c r="L672" s="14"/>
      <c r="M672" s="14"/>
      <c r="N672" s="14"/>
      <c r="O672" s="14"/>
    </row>
    <row r="673" spans="2:15" x14ac:dyDescent="0.25">
      <c r="B673" s="20"/>
      <c r="D673" s="1"/>
      <c r="J673" s="63"/>
      <c r="L673" s="14"/>
      <c r="M673" s="14"/>
      <c r="N673" s="14"/>
      <c r="O673" s="14"/>
    </row>
    <row r="674" spans="2:15" x14ac:dyDescent="0.25">
      <c r="B674" s="20"/>
      <c r="D674" s="1"/>
      <c r="J674" s="63"/>
      <c r="L674" s="14"/>
      <c r="M674" s="14"/>
      <c r="N674" s="14"/>
      <c r="O674" s="14"/>
    </row>
    <row r="675" spans="2:15" x14ac:dyDescent="0.25">
      <c r="B675" s="20"/>
      <c r="D675" s="1"/>
      <c r="J675" s="63"/>
      <c r="L675" s="14"/>
      <c r="M675" s="14"/>
      <c r="N675" s="14"/>
      <c r="O675" s="14"/>
    </row>
    <row r="676" spans="2:15" x14ac:dyDescent="0.25">
      <c r="B676" s="20"/>
      <c r="D676" s="1"/>
      <c r="J676" s="63"/>
      <c r="L676" s="14"/>
      <c r="M676" s="14"/>
      <c r="N676" s="14"/>
      <c r="O676" s="14"/>
    </row>
    <row r="677" spans="2:15" x14ac:dyDescent="0.25">
      <c r="B677" s="20"/>
      <c r="D677" s="1"/>
      <c r="J677" s="63"/>
      <c r="L677" s="14"/>
      <c r="M677" s="14"/>
      <c r="N677" s="14"/>
      <c r="O677" s="14"/>
    </row>
    <row r="678" spans="2:15" x14ac:dyDescent="0.25">
      <c r="B678" s="20"/>
      <c r="D678" s="1"/>
      <c r="J678" s="63"/>
      <c r="L678" s="14"/>
      <c r="M678" s="14"/>
      <c r="N678" s="14"/>
      <c r="O678" s="14"/>
    </row>
    <row r="679" spans="2:15" x14ac:dyDescent="0.25">
      <c r="B679" s="20"/>
      <c r="D679" s="1"/>
      <c r="J679" s="63"/>
      <c r="L679" s="14"/>
      <c r="M679" s="14"/>
      <c r="N679" s="14"/>
      <c r="O679" s="14"/>
    </row>
    <row r="680" spans="2:15" x14ac:dyDescent="0.25">
      <c r="B680" s="20"/>
      <c r="D680" s="1"/>
      <c r="J680" s="63"/>
      <c r="L680" s="14"/>
      <c r="M680" s="14"/>
      <c r="N680" s="14"/>
      <c r="O680" s="14"/>
    </row>
    <row r="681" spans="2:15" x14ac:dyDescent="0.25">
      <c r="B681" s="20"/>
      <c r="D681" s="1"/>
      <c r="J681" s="63"/>
      <c r="L681" s="14"/>
      <c r="M681" s="14"/>
      <c r="N681" s="14"/>
      <c r="O681" s="14"/>
    </row>
    <row r="682" spans="2:15" x14ac:dyDescent="0.25">
      <c r="B682" s="20"/>
      <c r="D682" s="1"/>
      <c r="J682" s="63"/>
      <c r="L682" s="14"/>
      <c r="M682" s="14"/>
      <c r="N682" s="14"/>
      <c r="O682" s="14"/>
    </row>
    <row r="683" spans="2:15" x14ac:dyDescent="0.25">
      <c r="B683" s="20"/>
      <c r="D683" s="1"/>
      <c r="J683" s="63"/>
      <c r="L683" s="14"/>
      <c r="M683" s="14"/>
      <c r="N683" s="14"/>
      <c r="O683" s="14"/>
    </row>
    <row r="684" spans="2:15" x14ac:dyDescent="0.25">
      <c r="B684" s="20"/>
      <c r="D684" s="1"/>
      <c r="J684" s="63"/>
      <c r="L684" s="14"/>
      <c r="M684" s="14"/>
      <c r="N684" s="14"/>
      <c r="O684" s="14"/>
    </row>
    <row r="685" spans="2:15" x14ac:dyDescent="0.25">
      <c r="B685" s="20"/>
      <c r="D685" s="1"/>
      <c r="J685" s="63"/>
      <c r="L685" s="14"/>
      <c r="M685" s="14"/>
      <c r="N685" s="14"/>
      <c r="O685" s="14"/>
    </row>
    <row r="686" spans="2:15" x14ac:dyDescent="0.25">
      <c r="B686" s="20"/>
      <c r="D686" s="1"/>
      <c r="J686" s="63"/>
      <c r="L686" s="14"/>
      <c r="M686" s="14"/>
      <c r="N686" s="14"/>
      <c r="O686" s="14"/>
    </row>
    <row r="687" spans="2:15" x14ac:dyDescent="0.25">
      <c r="B687" s="20"/>
      <c r="D687" s="1"/>
      <c r="J687" s="63"/>
      <c r="L687" s="14"/>
      <c r="M687" s="14"/>
      <c r="N687" s="14"/>
      <c r="O687" s="14"/>
    </row>
    <row r="688" spans="2:15" x14ac:dyDescent="0.25">
      <c r="B688" s="20"/>
      <c r="D688" s="1"/>
      <c r="J688" s="63"/>
      <c r="L688" s="14"/>
      <c r="M688" s="14"/>
      <c r="N688" s="14"/>
      <c r="O688" s="14"/>
    </row>
    <row r="689" spans="2:15" x14ac:dyDescent="0.25">
      <c r="B689" s="20"/>
      <c r="D689" s="1"/>
      <c r="J689" s="63"/>
      <c r="L689" s="14"/>
      <c r="M689" s="14"/>
      <c r="N689" s="14"/>
      <c r="O689" s="14"/>
    </row>
    <row r="690" spans="2:15" x14ac:dyDescent="0.25">
      <c r="B690" s="20"/>
      <c r="D690" s="1"/>
      <c r="J690" s="63"/>
      <c r="L690" s="14"/>
      <c r="M690" s="14"/>
      <c r="N690" s="14"/>
      <c r="O690" s="14"/>
    </row>
    <row r="691" spans="2:15" x14ac:dyDescent="0.25">
      <c r="B691" s="20"/>
      <c r="D691" s="1"/>
      <c r="J691" s="63"/>
      <c r="L691" s="14"/>
      <c r="M691" s="14"/>
      <c r="N691" s="14"/>
      <c r="O691" s="14"/>
    </row>
    <row r="692" spans="2:15" x14ac:dyDescent="0.25">
      <c r="B692" s="20"/>
      <c r="D692" s="1"/>
      <c r="J692" s="63"/>
      <c r="L692" s="14"/>
      <c r="M692" s="14"/>
      <c r="N692" s="14"/>
      <c r="O692" s="14"/>
    </row>
    <row r="693" spans="2:15" x14ac:dyDescent="0.25">
      <c r="B693" s="20"/>
      <c r="D693" s="1"/>
      <c r="J693" s="63"/>
      <c r="L693" s="14"/>
      <c r="M693" s="14"/>
      <c r="N693" s="14"/>
      <c r="O693" s="14"/>
    </row>
    <row r="694" spans="2:15" x14ac:dyDescent="0.25">
      <c r="B694" s="20"/>
      <c r="D694" s="1"/>
      <c r="J694" s="63"/>
      <c r="L694" s="14"/>
      <c r="M694" s="14"/>
      <c r="N694" s="14"/>
      <c r="O694" s="14"/>
    </row>
    <row r="695" spans="2:15" x14ac:dyDescent="0.25">
      <c r="B695" s="20"/>
      <c r="D695" s="1"/>
      <c r="J695" s="63"/>
      <c r="L695" s="14"/>
      <c r="M695" s="14"/>
      <c r="N695" s="14"/>
      <c r="O695" s="14"/>
    </row>
    <row r="696" spans="2:15" x14ac:dyDescent="0.25">
      <c r="B696" s="20"/>
      <c r="D696" s="1"/>
      <c r="J696" s="63"/>
      <c r="L696" s="14"/>
      <c r="M696" s="14"/>
      <c r="N696" s="14"/>
      <c r="O696" s="14"/>
    </row>
    <row r="697" spans="2:15" x14ac:dyDescent="0.25">
      <c r="B697" s="20"/>
      <c r="D697" s="1"/>
      <c r="J697" s="63"/>
      <c r="L697" s="14"/>
      <c r="M697" s="14"/>
      <c r="N697" s="14"/>
      <c r="O697" s="14"/>
    </row>
    <row r="698" spans="2:15" x14ac:dyDescent="0.25">
      <c r="B698" s="20"/>
      <c r="D698" s="1"/>
      <c r="J698" s="63"/>
      <c r="L698" s="14"/>
      <c r="M698" s="14"/>
      <c r="N698" s="14"/>
      <c r="O698" s="14"/>
    </row>
    <row r="699" spans="2:15" x14ac:dyDescent="0.25">
      <c r="B699" s="20"/>
      <c r="D699" s="1"/>
      <c r="J699" s="63"/>
      <c r="L699" s="14"/>
      <c r="M699" s="14"/>
      <c r="N699" s="14"/>
      <c r="O699" s="14"/>
    </row>
    <row r="700" spans="2:15" x14ac:dyDescent="0.25">
      <c r="B700" s="20"/>
      <c r="D700" s="1"/>
      <c r="J700" s="63"/>
      <c r="L700" s="14"/>
      <c r="M700" s="14"/>
      <c r="N700" s="14"/>
      <c r="O700" s="14"/>
    </row>
    <row r="701" spans="2:15" x14ac:dyDescent="0.25">
      <c r="B701" s="20"/>
      <c r="D701" s="1"/>
      <c r="J701" s="63"/>
      <c r="L701" s="14"/>
      <c r="M701" s="14"/>
      <c r="N701" s="14"/>
      <c r="O701" s="14"/>
    </row>
    <row r="702" spans="2:15" x14ac:dyDescent="0.25">
      <c r="B702" s="20"/>
      <c r="D702" s="1"/>
      <c r="J702" s="63"/>
      <c r="L702" s="14"/>
      <c r="M702" s="14"/>
      <c r="N702" s="14"/>
      <c r="O702" s="14"/>
    </row>
    <row r="703" spans="2:15" x14ac:dyDescent="0.25">
      <c r="B703" s="20"/>
      <c r="D703" s="1"/>
      <c r="J703" s="63"/>
      <c r="L703" s="14"/>
      <c r="M703" s="14"/>
      <c r="N703" s="14"/>
      <c r="O703" s="14"/>
    </row>
    <row r="704" spans="2:15" x14ac:dyDescent="0.25">
      <c r="B704" s="20"/>
      <c r="D704" s="1"/>
      <c r="J704" s="63"/>
      <c r="L704" s="14"/>
      <c r="M704" s="14"/>
      <c r="N704" s="14"/>
      <c r="O704" s="14"/>
    </row>
    <row r="705" spans="2:15" x14ac:dyDescent="0.25">
      <c r="B705" s="20"/>
      <c r="D705" s="1"/>
      <c r="J705" s="63"/>
      <c r="L705" s="14"/>
      <c r="M705" s="14"/>
      <c r="N705" s="14"/>
      <c r="O705" s="14"/>
    </row>
    <row r="706" spans="2:15" x14ac:dyDescent="0.25">
      <c r="B706" s="20"/>
      <c r="D706" s="1"/>
      <c r="J706" s="63"/>
      <c r="L706" s="14"/>
      <c r="M706" s="14"/>
      <c r="N706" s="14"/>
      <c r="O706" s="14"/>
    </row>
    <row r="707" spans="2:15" x14ac:dyDescent="0.25">
      <c r="B707" s="20"/>
      <c r="D707" s="1"/>
      <c r="J707" s="63"/>
      <c r="L707" s="14"/>
      <c r="M707" s="14"/>
      <c r="N707" s="14"/>
      <c r="O707" s="14"/>
    </row>
    <row r="708" spans="2:15" x14ac:dyDescent="0.25">
      <c r="B708" s="20"/>
      <c r="D708" s="1"/>
      <c r="J708" s="63"/>
      <c r="L708" s="14"/>
      <c r="M708" s="14"/>
      <c r="N708" s="14"/>
      <c r="O708" s="14"/>
    </row>
    <row r="709" spans="2:15" x14ac:dyDescent="0.25">
      <c r="B709" s="20"/>
      <c r="D709" s="1"/>
      <c r="J709" s="63"/>
      <c r="L709" s="14"/>
      <c r="M709" s="14"/>
      <c r="N709" s="14"/>
      <c r="O709" s="14"/>
    </row>
    <row r="710" spans="2:15" x14ac:dyDescent="0.25">
      <c r="B710" s="20"/>
      <c r="D710" s="1"/>
      <c r="J710" s="63"/>
      <c r="L710" s="14"/>
      <c r="M710" s="14"/>
      <c r="N710" s="14"/>
      <c r="O710" s="14"/>
    </row>
    <row r="711" spans="2:15" x14ac:dyDescent="0.25">
      <c r="B711" s="20"/>
      <c r="D711" s="1"/>
      <c r="J711" s="63"/>
      <c r="L711" s="14"/>
      <c r="M711" s="14"/>
      <c r="N711" s="14"/>
      <c r="O711" s="14"/>
    </row>
    <row r="712" spans="2:15" x14ac:dyDescent="0.25">
      <c r="B712" s="20"/>
      <c r="D712" s="1"/>
      <c r="J712" s="63"/>
      <c r="L712" s="14"/>
      <c r="M712" s="14"/>
      <c r="N712" s="14"/>
      <c r="O712" s="14"/>
    </row>
    <row r="713" spans="2:15" x14ac:dyDescent="0.25">
      <c r="B713" s="20"/>
      <c r="D713" s="1"/>
      <c r="J713" s="63"/>
      <c r="L713" s="14"/>
      <c r="M713" s="14"/>
      <c r="N713" s="14"/>
      <c r="O713" s="14"/>
    </row>
    <row r="714" spans="2:15" x14ac:dyDescent="0.25">
      <c r="B714" s="20"/>
      <c r="D714" s="1"/>
      <c r="J714" s="63"/>
      <c r="L714" s="14"/>
      <c r="M714" s="14"/>
      <c r="N714" s="14"/>
      <c r="O714" s="14"/>
    </row>
    <row r="715" spans="2:15" x14ac:dyDescent="0.25">
      <c r="B715" s="20"/>
      <c r="D715" s="1"/>
      <c r="J715" s="63"/>
      <c r="L715" s="14"/>
      <c r="M715" s="14"/>
      <c r="N715" s="14"/>
      <c r="O715" s="14"/>
    </row>
    <row r="716" spans="2:15" x14ac:dyDescent="0.25">
      <c r="B716" s="20"/>
      <c r="D716" s="1"/>
      <c r="J716" s="63"/>
      <c r="L716" s="14"/>
      <c r="M716" s="14"/>
      <c r="N716" s="14"/>
      <c r="O716" s="14"/>
    </row>
    <row r="717" spans="2:15" x14ac:dyDescent="0.25">
      <c r="B717" s="20"/>
      <c r="D717" s="1"/>
      <c r="J717" s="63"/>
      <c r="L717" s="14"/>
      <c r="M717" s="14"/>
      <c r="N717" s="14"/>
      <c r="O717" s="14"/>
    </row>
    <row r="718" spans="2:15" x14ac:dyDescent="0.25">
      <c r="B718" s="20"/>
      <c r="D718" s="1"/>
      <c r="J718" s="63"/>
      <c r="L718" s="14"/>
      <c r="M718" s="14"/>
      <c r="N718" s="14"/>
      <c r="O718" s="14"/>
    </row>
    <row r="719" spans="2:15" x14ac:dyDescent="0.25">
      <c r="B719" s="20"/>
      <c r="D719" s="1"/>
      <c r="J719" s="63"/>
      <c r="L719" s="14"/>
      <c r="M719" s="14"/>
      <c r="N719" s="14"/>
      <c r="O719" s="14"/>
    </row>
    <row r="720" spans="2:15" x14ac:dyDescent="0.25">
      <c r="B720" s="20"/>
      <c r="D720" s="1"/>
      <c r="J720" s="63"/>
      <c r="L720" s="14"/>
      <c r="M720" s="14"/>
      <c r="N720" s="14"/>
      <c r="O720" s="14"/>
    </row>
    <row r="721" spans="2:15" x14ac:dyDescent="0.25">
      <c r="B721" s="20"/>
      <c r="D721" s="1"/>
      <c r="J721" s="63"/>
      <c r="L721" s="14"/>
      <c r="M721" s="14"/>
      <c r="N721" s="14"/>
      <c r="O721" s="14"/>
    </row>
    <row r="722" spans="2:15" x14ac:dyDescent="0.25">
      <c r="B722" s="20"/>
      <c r="D722" s="1"/>
      <c r="J722" s="63"/>
      <c r="L722" s="14"/>
      <c r="M722" s="14"/>
      <c r="N722" s="14"/>
      <c r="O722" s="14"/>
    </row>
    <row r="723" spans="2:15" x14ac:dyDescent="0.25">
      <c r="B723" s="20"/>
      <c r="D723" s="1"/>
      <c r="J723" s="63"/>
      <c r="L723" s="14"/>
      <c r="M723" s="14"/>
      <c r="N723" s="14"/>
      <c r="O723" s="14"/>
    </row>
    <row r="724" spans="2:15" x14ac:dyDescent="0.25">
      <c r="B724" s="20"/>
      <c r="D724" s="1"/>
      <c r="J724" s="63"/>
      <c r="L724" s="14"/>
      <c r="M724" s="14"/>
      <c r="N724" s="14"/>
      <c r="O724" s="14"/>
    </row>
    <row r="725" spans="2:15" x14ac:dyDescent="0.25">
      <c r="B725" s="20"/>
      <c r="D725" s="1"/>
      <c r="J725" s="63"/>
      <c r="L725" s="14"/>
      <c r="M725" s="14"/>
      <c r="N725" s="14"/>
      <c r="O725" s="14"/>
    </row>
    <row r="726" spans="2:15" x14ac:dyDescent="0.25">
      <c r="B726" s="20"/>
      <c r="D726" s="1"/>
      <c r="J726" s="63"/>
      <c r="L726" s="14"/>
      <c r="M726" s="14"/>
      <c r="N726" s="14"/>
      <c r="O726" s="14"/>
    </row>
    <row r="727" spans="2:15" x14ac:dyDescent="0.25">
      <c r="B727" s="20"/>
      <c r="D727" s="1"/>
      <c r="J727" s="63"/>
      <c r="L727" s="14"/>
      <c r="M727" s="14"/>
      <c r="N727" s="14"/>
      <c r="O727" s="14"/>
    </row>
    <row r="728" spans="2:15" x14ac:dyDescent="0.25">
      <c r="B728" s="20"/>
      <c r="D728" s="1"/>
      <c r="J728" s="63"/>
      <c r="L728" s="14"/>
      <c r="M728" s="14"/>
      <c r="N728" s="14"/>
      <c r="O728" s="14"/>
    </row>
    <row r="729" spans="2:15" x14ac:dyDescent="0.25">
      <c r="B729" s="20"/>
      <c r="D729" s="1"/>
      <c r="J729" s="63"/>
      <c r="L729" s="14"/>
      <c r="M729" s="14"/>
      <c r="N729" s="14"/>
      <c r="O729" s="14"/>
    </row>
    <row r="730" spans="2:15" x14ac:dyDescent="0.25">
      <c r="B730" s="20"/>
      <c r="D730" s="1"/>
      <c r="J730" s="63"/>
      <c r="L730" s="14"/>
      <c r="M730" s="14"/>
      <c r="N730" s="14"/>
      <c r="O730" s="14"/>
    </row>
    <row r="731" spans="2:15" x14ac:dyDescent="0.25">
      <c r="B731" s="20"/>
      <c r="D731" s="1"/>
      <c r="J731" s="63"/>
      <c r="L731" s="14"/>
      <c r="M731" s="14"/>
      <c r="N731" s="14"/>
      <c r="O731" s="14"/>
    </row>
    <row r="732" spans="2:15" x14ac:dyDescent="0.25">
      <c r="B732" s="20"/>
      <c r="D732" s="1"/>
      <c r="J732" s="63"/>
      <c r="L732" s="14"/>
      <c r="M732" s="14"/>
      <c r="N732" s="14"/>
      <c r="O732" s="14"/>
    </row>
    <row r="733" spans="2:15" x14ac:dyDescent="0.25">
      <c r="B733" s="20"/>
      <c r="D733" s="1"/>
      <c r="J733" s="63"/>
      <c r="L733" s="14"/>
      <c r="M733" s="14"/>
      <c r="N733" s="14"/>
      <c r="O733" s="14"/>
    </row>
    <row r="734" spans="2:15" x14ac:dyDescent="0.25">
      <c r="B734" s="20"/>
      <c r="D734" s="1"/>
      <c r="J734" s="63"/>
      <c r="L734" s="14"/>
      <c r="M734" s="14"/>
      <c r="N734" s="14"/>
      <c r="O734" s="14"/>
    </row>
    <row r="735" spans="2:15" x14ac:dyDescent="0.25">
      <c r="B735" s="20"/>
      <c r="D735" s="1"/>
      <c r="J735" s="63"/>
      <c r="L735" s="14"/>
      <c r="M735" s="14"/>
      <c r="N735" s="14"/>
      <c r="O735" s="14"/>
    </row>
    <row r="736" spans="2:15" x14ac:dyDescent="0.25">
      <c r="B736" s="20"/>
      <c r="D736" s="1"/>
      <c r="J736" s="63"/>
      <c r="L736" s="14"/>
      <c r="M736" s="14"/>
      <c r="N736" s="14"/>
      <c r="O736" s="14"/>
    </row>
    <row r="737" spans="2:15" x14ac:dyDescent="0.25">
      <c r="B737" s="20"/>
      <c r="D737" s="1"/>
      <c r="J737" s="63"/>
      <c r="L737" s="14"/>
      <c r="M737" s="14"/>
      <c r="N737" s="14"/>
      <c r="O737" s="14"/>
    </row>
    <row r="738" spans="2:15" x14ac:dyDescent="0.25">
      <c r="B738" s="20"/>
      <c r="D738" s="1"/>
      <c r="J738" s="63"/>
      <c r="L738" s="14"/>
      <c r="M738" s="14"/>
      <c r="N738" s="14"/>
      <c r="O738" s="14"/>
    </row>
    <row r="739" spans="2:15" x14ac:dyDescent="0.25">
      <c r="B739" s="20"/>
      <c r="D739" s="1"/>
      <c r="J739" s="63"/>
      <c r="L739" s="14"/>
      <c r="M739" s="14"/>
      <c r="N739" s="14"/>
      <c r="O739" s="14"/>
    </row>
    <row r="740" spans="2:15" x14ac:dyDescent="0.25">
      <c r="B740" s="20"/>
      <c r="D740" s="1"/>
      <c r="J740" s="63"/>
      <c r="L740" s="14"/>
      <c r="M740" s="14"/>
      <c r="N740" s="14"/>
      <c r="O740" s="14"/>
    </row>
    <row r="741" spans="2:15" x14ac:dyDescent="0.25">
      <c r="B741" s="20"/>
      <c r="D741" s="1"/>
      <c r="J741" s="63"/>
      <c r="L741" s="14"/>
      <c r="M741" s="14"/>
      <c r="N741" s="14"/>
      <c r="O741" s="14"/>
    </row>
    <row r="742" spans="2:15" x14ac:dyDescent="0.25">
      <c r="B742" s="20"/>
      <c r="D742" s="1"/>
      <c r="J742" s="63"/>
      <c r="L742" s="14"/>
      <c r="M742" s="14"/>
      <c r="N742" s="14"/>
      <c r="O742" s="14"/>
    </row>
    <row r="743" spans="2:15" x14ac:dyDescent="0.25">
      <c r="B743" s="20"/>
      <c r="D743" s="1"/>
      <c r="J743" s="63"/>
      <c r="L743" s="14"/>
      <c r="M743" s="14"/>
      <c r="N743" s="14"/>
      <c r="O743" s="14"/>
    </row>
    <row r="744" spans="2:15" x14ac:dyDescent="0.25">
      <c r="B744" s="20"/>
      <c r="D744" s="1"/>
      <c r="J744" s="63"/>
      <c r="L744" s="14"/>
      <c r="M744" s="14"/>
      <c r="N744" s="14"/>
      <c r="O744" s="14"/>
    </row>
    <row r="745" spans="2:15" x14ac:dyDescent="0.25">
      <c r="B745" s="20"/>
      <c r="D745" s="1"/>
      <c r="J745" s="63"/>
      <c r="L745" s="14"/>
      <c r="M745" s="14"/>
      <c r="N745" s="14"/>
      <c r="O745" s="14"/>
    </row>
    <row r="746" spans="2:15" x14ac:dyDescent="0.25">
      <c r="B746" s="20"/>
      <c r="D746" s="1"/>
      <c r="J746" s="63"/>
      <c r="L746" s="14"/>
      <c r="M746" s="14"/>
      <c r="N746" s="14"/>
      <c r="O746" s="14"/>
    </row>
    <row r="747" spans="2:15" x14ac:dyDescent="0.25">
      <c r="B747" s="20"/>
      <c r="D747" s="1"/>
      <c r="J747" s="63"/>
      <c r="L747" s="14"/>
      <c r="M747" s="14"/>
      <c r="N747" s="14"/>
      <c r="O747" s="14"/>
    </row>
    <row r="748" spans="2:15" x14ac:dyDescent="0.25">
      <c r="B748" s="20"/>
      <c r="D748" s="1"/>
      <c r="J748" s="63"/>
      <c r="L748" s="14"/>
      <c r="M748" s="14"/>
      <c r="N748" s="14"/>
      <c r="O748" s="14"/>
    </row>
    <row r="749" spans="2:15" x14ac:dyDescent="0.25">
      <c r="B749" s="20"/>
      <c r="D749" s="1"/>
      <c r="J749" s="63"/>
      <c r="L749" s="14"/>
      <c r="M749" s="14"/>
      <c r="N749" s="14"/>
      <c r="O749" s="14"/>
    </row>
    <row r="750" spans="2:15" x14ac:dyDescent="0.25">
      <c r="B750" s="20"/>
      <c r="D750" s="1"/>
      <c r="J750" s="63"/>
      <c r="L750" s="14"/>
      <c r="M750" s="14"/>
      <c r="N750" s="14"/>
      <c r="O750" s="14"/>
    </row>
    <row r="751" spans="2:15" x14ac:dyDescent="0.25">
      <c r="B751" s="20"/>
      <c r="D751" s="1"/>
      <c r="J751" s="63"/>
      <c r="L751" s="14"/>
      <c r="M751" s="14"/>
      <c r="N751" s="14"/>
      <c r="O751" s="14"/>
    </row>
    <row r="752" spans="2:15" x14ac:dyDescent="0.25">
      <c r="B752" s="20"/>
      <c r="D752" s="1"/>
      <c r="J752" s="63"/>
      <c r="L752" s="14"/>
      <c r="M752" s="14"/>
      <c r="N752" s="14"/>
      <c r="O752" s="14"/>
    </row>
    <row r="753" spans="2:15" x14ac:dyDescent="0.25">
      <c r="B753" s="20"/>
      <c r="D753" s="1"/>
      <c r="J753" s="63"/>
      <c r="L753" s="14"/>
      <c r="M753" s="14"/>
      <c r="N753" s="14"/>
      <c r="O753" s="14"/>
    </row>
    <row r="754" spans="2:15" x14ac:dyDescent="0.25">
      <c r="B754" s="20"/>
      <c r="D754" s="1"/>
      <c r="J754" s="63"/>
      <c r="L754" s="14"/>
      <c r="M754" s="14"/>
      <c r="N754" s="14"/>
      <c r="O754" s="14"/>
    </row>
    <row r="755" spans="2:15" x14ac:dyDescent="0.25">
      <c r="B755" s="20"/>
      <c r="D755" s="1"/>
      <c r="J755" s="63"/>
      <c r="L755" s="14"/>
      <c r="M755" s="14"/>
      <c r="N755" s="14"/>
      <c r="O755" s="14"/>
    </row>
    <row r="756" spans="2:15" x14ac:dyDescent="0.25">
      <c r="B756" s="20"/>
      <c r="D756" s="1"/>
      <c r="J756" s="63"/>
      <c r="L756" s="14"/>
      <c r="M756" s="14"/>
      <c r="N756" s="14"/>
      <c r="O756" s="14"/>
    </row>
    <row r="757" spans="2:15" x14ac:dyDescent="0.25">
      <c r="B757" s="20"/>
      <c r="D757" s="1"/>
      <c r="J757" s="63"/>
      <c r="L757" s="14"/>
      <c r="M757" s="14"/>
      <c r="N757" s="14"/>
      <c r="O757" s="14"/>
    </row>
    <row r="758" spans="2:15" x14ac:dyDescent="0.25">
      <c r="B758" s="20"/>
      <c r="D758" s="1"/>
      <c r="J758" s="63"/>
      <c r="L758" s="14"/>
      <c r="M758" s="14"/>
      <c r="N758" s="14"/>
      <c r="O758" s="14"/>
    </row>
    <row r="759" spans="2:15" x14ac:dyDescent="0.25">
      <c r="B759" s="20"/>
      <c r="D759" s="1"/>
      <c r="J759" s="63"/>
      <c r="L759" s="14"/>
      <c r="M759" s="14"/>
      <c r="N759" s="14"/>
      <c r="O759" s="14"/>
    </row>
    <row r="760" spans="2:15" x14ac:dyDescent="0.25">
      <c r="B760" s="20"/>
      <c r="D760" s="1"/>
      <c r="J760" s="63"/>
      <c r="L760" s="14"/>
      <c r="M760" s="14"/>
      <c r="N760" s="14"/>
      <c r="O760" s="14"/>
    </row>
    <row r="761" spans="2:15" x14ac:dyDescent="0.25">
      <c r="B761" s="20"/>
      <c r="D761" s="1"/>
      <c r="J761" s="63"/>
      <c r="L761" s="14"/>
      <c r="M761" s="14"/>
      <c r="N761" s="14"/>
      <c r="O761" s="14"/>
    </row>
    <row r="762" spans="2:15" x14ac:dyDescent="0.25">
      <c r="B762" s="20"/>
      <c r="D762" s="1"/>
      <c r="J762" s="63"/>
      <c r="L762" s="14"/>
      <c r="M762" s="14"/>
      <c r="N762" s="14"/>
      <c r="O762" s="14"/>
    </row>
    <row r="763" spans="2:15" x14ac:dyDescent="0.25">
      <c r="B763" s="20"/>
      <c r="D763" s="1"/>
      <c r="J763" s="63"/>
      <c r="L763" s="14"/>
      <c r="M763" s="14"/>
      <c r="N763" s="14"/>
      <c r="O763" s="14"/>
    </row>
    <row r="764" spans="2:15" x14ac:dyDescent="0.25">
      <c r="B764" s="20"/>
      <c r="D764" s="1"/>
      <c r="J764" s="63"/>
      <c r="L764" s="14"/>
      <c r="M764" s="14"/>
      <c r="N764" s="14"/>
      <c r="O764" s="14"/>
    </row>
    <row r="765" spans="2:15" x14ac:dyDescent="0.25">
      <c r="B765" s="20"/>
      <c r="D765" s="1"/>
      <c r="J765" s="63"/>
      <c r="L765" s="14"/>
      <c r="M765" s="14"/>
      <c r="N765" s="14"/>
      <c r="O765" s="14"/>
    </row>
    <row r="766" spans="2:15" x14ac:dyDescent="0.25">
      <c r="B766" s="20"/>
      <c r="D766" s="1"/>
      <c r="J766" s="63"/>
      <c r="L766" s="14"/>
      <c r="M766" s="14"/>
      <c r="N766" s="14"/>
      <c r="O766" s="14"/>
    </row>
    <row r="767" spans="2:15" x14ac:dyDescent="0.25">
      <c r="B767" s="20"/>
      <c r="D767" s="1"/>
      <c r="J767" s="63"/>
      <c r="L767" s="14"/>
      <c r="M767" s="14"/>
      <c r="N767" s="14"/>
      <c r="O767" s="14"/>
    </row>
    <row r="768" spans="2:15" x14ac:dyDescent="0.25">
      <c r="B768" s="20"/>
      <c r="D768" s="1"/>
      <c r="J768" s="63"/>
      <c r="L768" s="14"/>
      <c r="M768" s="14"/>
      <c r="N768" s="14"/>
      <c r="O768" s="14"/>
    </row>
    <row r="769" spans="2:15" x14ac:dyDescent="0.25">
      <c r="B769" s="20"/>
      <c r="D769" s="1"/>
      <c r="J769" s="63"/>
      <c r="L769" s="14"/>
      <c r="M769" s="14"/>
      <c r="N769" s="14"/>
      <c r="O769" s="14"/>
    </row>
    <row r="770" spans="2:15" x14ac:dyDescent="0.25">
      <c r="B770" s="20"/>
      <c r="D770" s="1"/>
      <c r="J770" s="63"/>
      <c r="L770" s="14"/>
      <c r="M770" s="14"/>
      <c r="N770" s="14"/>
      <c r="O770" s="14"/>
    </row>
    <row r="771" spans="2:15" x14ac:dyDescent="0.25">
      <c r="B771" s="20"/>
      <c r="D771" s="1"/>
      <c r="J771" s="63"/>
      <c r="L771" s="14"/>
      <c r="M771" s="14"/>
      <c r="N771" s="14"/>
      <c r="O771" s="14"/>
    </row>
    <row r="772" spans="2:15" x14ac:dyDescent="0.25">
      <c r="B772" s="20"/>
      <c r="D772" s="1"/>
      <c r="J772" s="63"/>
      <c r="L772" s="14"/>
      <c r="M772" s="14"/>
      <c r="N772" s="14"/>
      <c r="O772" s="14"/>
    </row>
    <row r="773" spans="2:15" x14ac:dyDescent="0.25">
      <c r="B773" s="20"/>
      <c r="D773" s="1"/>
      <c r="J773" s="63"/>
      <c r="L773" s="14"/>
      <c r="M773" s="14"/>
      <c r="N773" s="14"/>
      <c r="O773" s="14"/>
    </row>
    <row r="774" spans="2:15" x14ac:dyDescent="0.25">
      <c r="B774" s="20"/>
      <c r="D774" s="1"/>
      <c r="J774" s="63"/>
      <c r="L774" s="14"/>
      <c r="M774" s="14"/>
      <c r="N774" s="14"/>
      <c r="O774" s="14"/>
    </row>
    <row r="775" spans="2:15" x14ac:dyDescent="0.25">
      <c r="B775" s="20"/>
      <c r="D775" s="1"/>
      <c r="J775" s="63"/>
      <c r="L775" s="14"/>
      <c r="M775" s="14"/>
      <c r="N775" s="14"/>
      <c r="O775" s="14"/>
    </row>
    <row r="776" spans="2:15" x14ac:dyDescent="0.25">
      <c r="B776" s="20"/>
      <c r="D776" s="1"/>
      <c r="J776" s="63"/>
      <c r="L776" s="14"/>
      <c r="M776" s="14"/>
      <c r="N776" s="14"/>
      <c r="O776" s="14"/>
    </row>
    <row r="777" spans="2:15" x14ac:dyDescent="0.25">
      <c r="B777" s="20"/>
      <c r="D777" s="1"/>
      <c r="J777" s="63"/>
      <c r="L777" s="14"/>
      <c r="M777" s="14"/>
      <c r="N777" s="14"/>
      <c r="O777" s="14"/>
    </row>
    <row r="778" spans="2:15" x14ac:dyDescent="0.25">
      <c r="B778" s="20"/>
      <c r="D778" s="1"/>
      <c r="J778" s="63"/>
      <c r="L778" s="14"/>
      <c r="M778" s="14"/>
      <c r="N778" s="14"/>
      <c r="O778" s="14"/>
    </row>
    <row r="779" spans="2:15" x14ac:dyDescent="0.25">
      <c r="B779" s="20"/>
      <c r="D779" s="1"/>
      <c r="J779" s="63"/>
      <c r="L779" s="14"/>
      <c r="M779" s="14"/>
      <c r="N779" s="14"/>
      <c r="O779" s="14"/>
    </row>
    <row r="780" spans="2:15" x14ac:dyDescent="0.25">
      <c r="B780" s="20"/>
      <c r="D780" s="1"/>
      <c r="J780" s="63"/>
      <c r="L780" s="14"/>
      <c r="M780" s="14"/>
      <c r="N780" s="14"/>
      <c r="O780" s="14"/>
    </row>
    <row r="781" spans="2:15" x14ac:dyDescent="0.25">
      <c r="B781" s="20"/>
      <c r="D781" s="1"/>
      <c r="J781" s="63"/>
      <c r="L781" s="14"/>
      <c r="M781" s="14"/>
      <c r="N781" s="14"/>
      <c r="O781" s="14"/>
    </row>
    <row r="782" spans="2:15" x14ac:dyDescent="0.25">
      <c r="B782" s="20"/>
      <c r="D782" s="1"/>
      <c r="J782" s="63"/>
      <c r="L782" s="14"/>
      <c r="M782" s="14"/>
      <c r="N782" s="14"/>
      <c r="O782" s="14"/>
    </row>
    <row r="783" spans="2:15" x14ac:dyDescent="0.25">
      <c r="B783" s="20"/>
      <c r="D783" s="1"/>
      <c r="J783" s="63"/>
      <c r="L783" s="14"/>
      <c r="M783" s="14"/>
      <c r="N783" s="14"/>
      <c r="O783" s="14"/>
    </row>
    <row r="784" spans="2:15" x14ac:dyDescent="0.25">
      <c r="B784" s="20"/>
      <c r="D784" s="1"/>
      <c r="J784" s="63"/>
      <c r="L784" s="14"/>
      <c r="M784" s="14"/>
      <c r="N784" s="14"/>
      <c r="O784" s="14"/>
    </row>
    <row r="785" spans="2:15" x14ac:dyDescent="0.25">
      <c r="B785" s="20"/>
      <c r="D785" s="1"/>
      <c r="J785" s="63"/>
      <c r="L785" s="14"/>
      <c r="M785" s="14"/>
      <c r="N785" s="14"/>
      <c r="O785" s="14"/>
    </row>
    <row r="786" spans="2:15" x14ac:dyDescent="0.25">
      <c r="B786" s="20"/>
      <c r="D786" s="1"/>
      <c r="J786" s="63"/>
      <c r="L786" s="14"/>
      <c r="M786" s="14"/>
      <c r="N786" s="14"/>
      <c r="O786" s="14"/>
    </row>
    <row r="787" spans="2:15" x14ac:dyDescent="0.25">
      <c r="B787" s="20"/>
      <c r="D787" s="1"/>
      <c r="J787" s="63"/>
      <c r="L787" s="14"/>
      <c r="M787" s="14"/>
      <c r="N787" s="14"/>
      <c r="O787" s="14"/>
    </row>
    <row r="788" spans="2:15" x14ac:dyDescent="0.25">
      <c r="B788" s="20"/>
      <c r="D788" s="1"/>
      <c r="J788" s="63"/>
      <c r="L788" s="14"/>
      <c r="M788" s="14"/>
      <c r="N788" s="14"/>
      <c r="O788" s="14"/>
    </row>
    <row r="789" spans="2:15" x14ac:dyDescent="0.25">
      <c r="B789" s="20"/>
      <c r="D789" s="1"/>
      <c r="J789" s="63"/>
      <c r="L789" s="14"/>
      <c r="M789" s="14"/>
      <c r="N789" s="14"/>
      <c r="O789" s="14"/>
    </row>
    <row r="790" spans="2:15" x14ac:dyDescent="0.25">
      <c r="B790" s="20"/>
      <c r="D790" s="1"/>
      <c r="J790" s="63"/>
      <c r="L790" s="14"/>
      <c r="M790" s="14"/>
      <c r="N790" s="14"/>
      <c r="O790" s="14"/>
    </row>
    <row r="791" spans="2:15" x14ac:dyDescent="0.25">
      <c r="B791" s="20"/>
      <c r="D791" s="1"/>
      <c r="J791" s="63"/>
      <c r="L791" s="14"/>
      <c r="M791" s="14"/>
      <c r="N791" s="14"/>
      <c r="O791" s="14"/>
    </row>
    <row r="792" spans="2:15" x14ac:dyDescent="0.25">
      <c r="B792" s="20"/>
      <c r="D792" s="1"/>
      <c r="J792" s="63"/>
      <c r="L792" s="14"/>
      <c r="M792" s="14"/>
      <c r="N792" s="14"/>
      <c r="O792" s="14"/>
    </row>
    <row r="793" spans="2:15" x14ac:dyDescent="0.25">
      <c r="B793" s="20"/>
      <c r="D793" s="1"/>
      <c r="J793" s="63"/>
      <c r="L793" s="14"/>
      <c r="M793" s="14"/>
      <c r="N793" s="14"/>
      <c r="O793" s="14"/>
    </row>
    <row r="794" spans="2:15" x14ac:dyDescent="0.25">
      <c r="B794" s="20"/>
      <c r="D794" s="1"/>
      <c r="J794" s="63"/>
      <c r="L794" s="14"/>
      <c r="M794" s="14"/>
      <c r="N794" s="14"/>
      <c r="O794" s="14"/>
    </row>
    <row r="795" spans="2:15" x14ac:dyDescent="0.25">
      <c r="B795" s="20"/>
      <c r="D795" s="1"/>
      <c r="J795" s="63"/>
      <c r="L795" s="14"/>
      <c r="M795" s="14"/>
      <c r="N795" s="14"/>
      <c r="O795" s="14"/>
    </row>
    <row r="796" spans="2:15" x14ac:dyDescent="0.25">
      <c r="B796" s="20"/>
      <c r="D796" s="1"/>
      <c r="J796" s="63"/>
      <c r="L796" s="14"/>
      <c r="M796" s="14"/>
      <c r="N796" s="14"/>
      <c r="O796" s="14"/>
    </row>
    <row r="797" spans="2:15" x14ac:dyDescent="0.25">
      <c r="B797" s="20"/>
      <c r="D797" s="1"/>
      <c r="J797" s="63"/>
      <c r="L797" s="14"/>
      <c r="M797" s="14"/>
      <c r="N797" s="14"/>
      <c r="O797" s="14"/>
    </row>
    <row r="798" spans="2:15" x14ac:dyDescent="0.25">
      <c r="B798" s="20"/>
      <c r="D798" s="1"/>
      <c r="J798" s="63"/>
      <c r="L798" s="14"/>
      <c r="M798" s="14"/>
      <c r="N798" s="14"/>
      <c r="O798" s="14"/>
    </row>
    <row r="799" spans="2:15" x14ac:dyDescent="0.25">
      <c r="B799" s="20"/>
      <c r="D799" s="1"/>
      <c r="J799" s="63"/>
      <c r="L799" s="14"/>
      <c r="M799" s="14"/>
      <c r="N799" s="14"/>
      <c r="O799" s="14"/>
    </row>
    <row r="800" spans="2:15" x14ac:dyDescent="0.25">
      <c r="B800" s="20"/>
      <c r="D800" s="1"/>
      <c r="J800" s="63"/>
      <c r="L800" s="14"/>
      <c r="M800" s="14"/>
      <c r="N800" s="14"/>
      <c r="O800" s="14"/>
    </row>
    <row r="801" spans="2:15" x14ac:dyDescent="0.25">
      <c r="B801" s="20"/>
      <c r="D801" s="1"/>
      <c r="J801" s="63"/>
      <c r="L801" s="14"/>
      <c r="M801" s="14"/>
      <c r="N801" s="14"/>
      <c r="O801" s="14"/>
    </row>
    <row r="802" spans="2:15" x14ac:dyDescent="0.25">
      <c r="B802" s="20"/>
      <c r="D802" s="1"/>
      <c r="J802" s="63"/>
      <c r="L802" s="14"/>
      <c r="M802" s="14"/>
      <c r="N802" s="14"/>
      <c r="O802" s="14"/>
    </row>
    <row r="803" spans="2:15" x14ac:dyDescent="0.25">
      <c r="B803" s="20"/>
      <c r="D803" s="1"/>
      <c r="J803" s="63"/>
      <c r="L803" s="14"/>
      <c r="M803" s="14"/>
      <c r="N803" s="14"/>
      <c r="O803" s="14"/>
    </row>
    <row r="804" spans="2:15" x14ac:dyDescent="0.25">
      <c r="B804" s="20"/>
      <c r="D804" s="1"/>
      <c r="J804" s="63"/>
      <c r="L804" s="14"/>
      <c r="M804" s="14"/>
      <c r="N804" s="14"/>
      <c r="O804" s="14"/>
    </row>
    <row r="805" spans="2:15" x14ac:dyDescent="0.25">
      <c r="B805" s="20"/>
      <c r="D805" s="1"/>
      <c r="J805" s="63"/>
      <c r="L805" s="14"/>
      <c r="M805" s="14"/>
      <c r="N805" s="14"/>
      <c r="O805" s="14"/>
    </row>
    <row r="806" spans="2:15" x14ac:dyDescent="0.25">
      <c r="B806" s="20"/>
      <c r="D806" s="1"/>
      <c r="J806" s="63"/>
      <c r="L806" s="14"/>
      <c r="M806" s="14"/>
      <c r="N806" s="14"/>
      <c r="O806" s="14"/>
    </row>
    <row r="807" spans="2:15" x14ac:dyDescent="0.25">
      <c r="B807" s="20"/>
      <c r="D807" s="1"/>
      <c r="J807" s="63"/>
      <c r="L807" s="14"/>
      <c r="M807" s="14"/>
      <c r="N807" s="14"/>
      <c r="O807" s="14"/>
    </row>
    <row r="808" spans="2:15" x14ac:dyDescent="0.25">
      <c r="B808" s="20"/>
      <c r="D808" s="1"/>
      <c r="J808" s="63"/>
      <c r="L808" s="14"/>
      <c r="M808" s="14"/>
      <c r="N808" s="14"/>
      <c r="O808" s="14"/>
    </row>
    <row r="809" spans="2:15" x14ac:dyDescent="0.25">
      <c r="B809" s="20"/>
      <c r="D809" s="1"/>
      <c r="J809" s="63"/>
      <c r="L809" s="14"/>
      <c r="M809" s="14"/>
      <c r="N809" s="14"/>
      <c r="O809" s="14"/>
    </row>
    <row r="810" spans="2:15" x14ac:dyDescent="0.25">
      <c r="B810" s="20"/>
      <c r="D810" s="1"/>
      <c r="J810" s="63"/>
      <c r="L810" s="14"/>
      <c r="M810" s="14"/>
      <c r="N810" s="14"/>
      <c r="O810" s="14"/>
    </row>
    <row r="811" spans="2:15" x14ac:dyDescent="0.25">
      <c r="B811" s="20"/>
      <c r="D811" s="1"/>
      <c r="J811" s="63"/>
      <c r="L811" s="14"/>
      <c r="M811" s="14"/>
      <c r="N811" s="14"/>
      <c r="O811" s="14"/>
    </row>
    <row r="812" spans="2:15" x14ac:dyDescent="0.25">
      <c r="B812" s="20"/>
      <c r="D812" s="1"/>
      <c r="J812" s="63"/>
      <c r="L812" s="14"/>
      <c r="M812" s="14"/>
      <c r="N812" s="14"/>
      <c r="O812" s="14"/>
    </row>
    <row r="813" spans="2:15" x14ac:dyDescent="0.25">
      <c r="B813" s="20"/>
      <c r="D813" s="1"/>
      <c r="J813" s="63"/>
      <c r="L813" s="14"/>
      <c r="M813" s="14"/>
      <c r="N813" s="14"/>
      <c r="O813" s="14"/>
    </row>
    <row r="814" spans="2:15" x14ac:dyDescent="0.25">
      <c r="B814" s="20"/>
      <c r="D814" s="1"/>
      <c r="J814" s="63"/>
      <c r="L814" s="14"/>
      <c r="M814" s="14"/>
      <c r="N814" s="14"/>
      <c r="O814" s="14"/>
    </row>
    <row r="815" spans="2:15" x14ac:dyDescent="0.25">
      <c r="B815" s="20"/>
      <c r="D815" s="1"/>
      <c r="J815" s="63"/>
      <c r="L815" s="14"/>
      <c r="M815" s="14"/>
      <c r="N815" s="14"/>
      <c r="O815" s="14"/>
    </row>
    <row r="816" spans="2:15" x14ac:dyDescent="0.25">
      <c r="B816" s="20"/>
      <c r="D816" s="1"/>
      <c r="J816" s="63"/>
      <c r="L816" s="14"/>
      <c r="M816" s="14"/>
      <c r="N816" s="14"/>
      <c r="O816" s="14"/>
    </row>
    <row r="817" spans="2:15" x14ac:dyDescent="0.25">
      <c r="B817" s="20"/>
      <c r="D817" s="1"/>
      <c r="J817" s="63"/>
      <c r="L817" s="14"/>
      <c r="M817" s="14"/>
      <c r="N817" s="14"/>
      <c r="O817" s="14"/>
    </row>
    <row r="818" spans="2:15" x14ac:dyDescent="0.25">
      <c r="B818" s="20"/>
      <c r="D818" s="1"/>
      <c r="J818" s="63"/>
      <c r="L818" s="14"/>
      <c r="M818" s="14"/>
      <c r="N818" s="14"/>
      <c r="O818" s="14"/>
    </row>
    <row r="819" spans="2:15" x14ac:dyDescent="0.25">
      <c r="B819" s="20"/>
      <c r="D819" s="1"/>
      <c r="J819" s="63"/>
      <c r="L819" s="14"/>
      <c r="M819" s="14"/>
      <c r="N819" s="14"/>
      <c r="O819" s="14"/>
    </row>
    <row r="820" spans="2:15" x14ac:dyDescent="0.25">
      <c r="B820" s="20"/>
      <c r="D820" s="1"/>
      <c r="J820" s="63"/>
      <c r="L820" s="14"/>
      <c r="M820" s="14"/>
      <c r="N820" s="14"/>
      <c r="O820" s="14"/>
    </row>
    <row r="821" spans="2:15" x14ac:dyDescent="0.25">
      <c r="B821" s="20"/>
      <c r="D821" s="1"/>
      <c r="J821" s="63"/>
      <c r="L821" s="14"/>
      <c r="M821" s="14"/>
      <c r="N821" s="14"/>
      <c r="O821" s="14"/>
    </row>
    <row r="822" spans="2:15" x14ac:dyDescent="0.25">
      <c r="B822" s="20"/>
      <c r="D822" s="1"/>
      <c r="J822" s="63"/>
      <c r="L822" s="14"/>
      <c r="M822" s="14"/>
      <c r="N822" s="14"/>
      <c r="O822" s="14"/>
    </row>
    <row r="823" spans="2:15" x14ac:dyDescent="0.25">
      <c r="B823" s="20"/>
      <c r="D823" s="1"/>
      <c r="J823" s="63"/>
      <c r="L823" s="14"/>
      <c r="M823" s="14"/>
      <c r="N823" s="14"/>
      <c r="O823" s="14"/>
    </row>
    <row r="824" spans="2:15" x14ac:dyDescent="0.25">
      <c r="B824" s="20"/>
      <c r="D824" s="1"/>
      <c r="J824" s="63"/>
      <c r="L824" s="14"/>
      <c r="M824" s="14"/>
      <c r="N824" s="14"/>
      <c r="O824" s="14"/>
    </row>
    <row r="825" spans="2:15" x14ac:dyDescent="0.25">
      <c r="B825" s="20"/>
      <c r="D825" s="1"/>
      <c r="J825" s="63"/>
      <c r="L825" s="14"/>
      <c r="M825" s="14"/>
      <c r="N825" s="14"/>
      <c r="O825" s="14"/>
    </row>
    <row r="826" spans="2:15" x14ac:dyDescent="0.25">
      <c r="B826" s="20"/>
      <c r="D826" s="1"/>
      <c r="J826" s="63"/>
      <c r="L826" s="14"/>
      <c r="M826" s="14"/>
      <c r="N826" s="14"/>
      <c r="O826" s="14"/>
    </row>
    <row r="827" spans="2:15" x14ac:dyDescent="0.25">
      <c r="B827" s="20"/>
      <c r="D827" s="1"/>
      <c r="J827" s="63"/>
      <c r="L827" s="14"/>
      <c r="M827" s="14"/>
      <c r="N827" s="14"/>
      <c r="O827" s="14"/>
    </row>
    <row r="828" spans="2:15" x14ac:dyDescent="0.25">
      <c r="B828" s="20"/>
      <c r="D828" s="1"/>
      <c r="J828" s="63"/>
      <c r="L828" s="14"/>
      <c r="M828" s="14"/>
      <c r="N828" s="14"/>
      <c r="O828" s="14"/>
    </row>
    <row r="829" spans="2:15" x14ac:dyDescent="0.25">
      <c r="B829" s="20"/>
      <c r="D829" s="1"/>
      <c r="J829" s="63"/>
      <c r="L829" s="14"/>
      <c r="M829" s="14"/>
      <c r="N829" s="14"/>
      <c r="O829" s="14"/>
    </row>
    <row r="830" spans="2:15" x14ac:dyDescent="0.25">
      <c r="B830" s="20"/>
      <c r="D830" s="1"/>
      <c r="J830" s="63"/>
      <c r="L830" s="14"/>
      <c r="M830" s="14"/>
      <c r="N830" s="14"/>
      <c r="O830" s="14"/>
    </row>
    <row r="831" spans="2:15" x14ac:dyDescent="0.25">
      <c r="B831" s="20"/>
      <c r="D831" s="1"/>
      <c r="J831" s="63"/>
      <c r="L831" s="14"/>
      <c r="M831" s="14"/>
      <c r="N831" s="14"/>
      <c r="O831" s="14"/>
    </row>
    <row r="832" spans="2:15" x14ac:dyDescent="0.25">
      <c r="B832" s="20"/>
      <c r="D832" s="1"/>
      <c r="J832" s="63"/>
      <c r="L832" s="14"/>
      <c r="M832" s="14"/>
      <c r="N832" s="14"/>
      <c r="O832" s="14"/>
    </row>
    <row r="833" spans="2:15" x14ac:dyDescent="0.25">
      <c r="B833" s="20"/>
      <c r="D833" s="1"/>
      <c r="J833" s="63"/>
      <c r="L833" s="14"/>
      <c r="M833" s="14"/>
      <c r="N833" s="14"/>
      <c r="O833" s="14"/>
    </row>
    <row r="834" spans="2:15" x14ac:dyDescent="0.25">
      <c r="B834" s="20"/>
      <c r="D834" s="1"/>
      <c r="J834" s="63"/>
      <c r="L834" s="14"/>
      <c r="M834" s="14"/>
      <c r="N834" s="14"/>
      <c r="O834" s="14"/>
    </row>
    <row r="835" spans="2:15" x14ac:dyDescent="0.25">
      <c r="B835" s="20"/>
      <c r="D835" s="1"/>
      <c r="J835" s="63"/>
      <c r="L835" s="14"/>
      <c r="M835" s="14"/>
      <c r="N835" s="14"/>
      <c r="O835" s="14"/>
    </row>
    <row r="836" spans="2:15" x14ac:dyDescent="0.25">
      <c r="B836" s="20"/>
      <c r="D836" s="1"/>
      <c r="J836" s="63"/>
      <c r="L836" s="14"/>
      <c r="M836" s="14"/>
      <c r="N836" s="14"/>
      <c r="O836" s="14"/>
    </row>
    <row r="837" spans="2:15" x14ac:dyDescent="0.25">
      <c r="B837" s="20"/>
      <c r="D837" s="1"/>
      <c r="J837" s="63"/>
      <c r="L837" s="14"/>
      <c r="M837" s="14"/>
      <c r="N837" s="14"/>
      <c r="O837" s="14"/>
    </row>
    <row r="838" spans="2:15" x14ac:dyDescent="0.25">
      <c r="B838" s="20"/>
      <c r="D838" s="1"/>
      <c r="J838" s="63"/>
      <c r="L838" s="14"/>
      <c r="M838" s="14"/>
      <c r="N838" s="14"/>
      <c r="O838" s="14"/>
    </row>
    <row r="839" spans="2:15" x14ac:dyDescent="0.25">
      <c r="B839" s="20"/>
      <c r="D839" s="1"/>
      <c r="J839" s="63"/>
      <c r="L839" s="14"/>
      <c r="M839" s="14"/>
      <c r="N839" s="14"/>
      <c r="O839" s="14"/>
    </row>
    <row r="840" spans="2:15" x14ac:dyDescent="0.25">
      <c r="B840" s="20"/>
      <c r="D840" s="1"/>
      <c r="J840" s="63"/>
      <c r="L840" s="14"/>
      <c r="M840" s="14"/>
      <c r="N840" s="14"/>
      <c r="O840" s="14"/>
    </row>
    <row r="841" spans="2:15" x14ac:dyDescent="0.25">
      <c r="B841" s="20"/>
      <c r="D841" s="1"/>
      <c r="J841" s="63"/>
      <c r="L841" s="14"/>
      <c r="M841" s="14"/>
      <c r="N841" s="14"/>
      <c r="O841" s="14"/>
    </row>
    <row r="842" spans="2:15" x14ac:dyDescent="0.25">
      <c r="B842" s="20"/>
      <c r="D842" s="1"/>
      <c r="J842" s="63"/>
      <c r="L842" s="14"/>
      <c r="M842" s="14"/>
      <c r="N842" s="14"/>
      <c r="O842" s="14"/>
    </row>
    <row r="843" spans="2:15" x14ac:dyDescent="0.25">
      <c r="B843" s="20"/>
      <c r="D843" s="1"/>
      <c r="J843" s="63"/>
      <c r="L843" s="14"/>
      <c r="M843" s="14"/>
      <c r="N843" s="14"/>
      <c r="O843" s="14"/>
    </row>
    <row r="844" spans="2:15" x14ac:dyDescent="0.25">
      <c r="B844" s="20"/>
      <c r="D844" s="1"/>
      <c r="J844" s="63"/>
      <c r="L844" s="14"/>
      <c r="M844" s="14"/>
      <c r="N844" s="14"/>
      <c r="O844" s="14"/>
    </row>
    <row r="845" spans="2:15" x14ac:dyDescent="0.25">
      <c r="B845" s="20"/>
      <c r="D845" s="1"/>
      <c r="J845" s="63"/>
      <c r="L845" s="14"/>
      <c r="M845" s="14"/>
      <c r="N845" s="14"/>
      <c r="O845" s="14"/>
    </row>
    <row r="846" spans="2:15" x14ac:dyDescent="0.25">
      <c r="B846" s="20"/>
      <c r="D846" s="1"/>
      <c r="J846" s="63"/>
      <c r="L846" s="14"/>
      <c r="M846" s="14"/>
      <c r="N846" s="14"/>
      <c r="O846" s="14"/>
    </row>
    <row r="847" spans="2:15" x14ac:dyDescent="0.25">
      <c r="B847" s="20"/>
      <c r="D847" s="1"/>
      <c r="J847" s="63"/>
      <c r="L847" s="14"/>
      <c r="M847" s="14"/>
      <c r="N847" s="14"/>
      <c r="O847" s="14"/>
    </row>
    <row r="848" spans="2:15" x14ac:dyDescent="0.25">
      <c r="B848" s="20"/>
      <c r="D848" s="1"/>
      <c r="J848" s="63"/>
      <c r="L848" s="14"/>
      <c r="M848" s="14"/>
      <c r="N848" s="14"/>
      <c r="O848" s="14"/>
    </row>
    <row r="849" spans="2:15" x14ac:dyDescent="0.25">
      <c r="B849" s="20"/>
      <c r="D849" s="1"/>
      <c r="J849" s="63"/>
      <c r="L849" s="14"/>
      <c r="M849" s="14"/>
      <c r="N849" s="14"/>
      <c r="O849" s="14"/>
    </row>
    <row r="850" spans="2:15" x14ac:dyDescent="0.25">
      <c r="B850" s="20"/>
      <c r="D850" s="1"/>
      <c r="J850" s="63"/>
      <c r="L850" s="14"/>
      <c r="M850" s="14"/>
      <c r="N850" s="14"/>
      <c r="O850" s="14"/>
    </row>
    <row r="851" spans="2:15" x14ac:dyDescent="0.25">
      <c r="B851" s="20"/>
      <c r="D851" s="1"/>
      <c r="J851" s="63"/>
      <c r="L851" s="14"/>
      <c r="M851" s="14"/>
      <c r="N851" s="14"/>
      <c r="O851" s="14"/>
    </row>
    <row r="852" spans="2:15" x14ac:dyDescent="0.25">
      <c r="B852" s="20"/>
      <c r="D852" s="1"/>
      <c r="J852" s="63"/>
      <c r="L852" s="14"/>
      <c r="M852" s="14"/>
      <c r="N852" s="14"/>
      <c r="O852" s="14"/>
    </row>
    <row r="853" spans="2:15" x14ac:dyDescent="0.25">
      <c r="B853" s="20"/>
      <c r="D853" s="1"/>
      <c r="J853" s="63"/>
      <c r="L853" s="14"/>
      <c r="M853" s="14"/>
      <c r="N853" s="14"/>
      <c r="O853" s="14"/>
    </row>
    <row r="854" spans="2:15" x14ac:dyDescent="0.25">
      <c r="B854" s="20"/>
      <c r="D854" s="1"/>
      <c r="J854" s="63"/>
      <c r="L854" s="14"/>
      <c r="M854" s="14"/>
      <c r="N854" s="14"/>
      <c r="O854" s="14"/>
    </row>
    <row r="855" spans="2:15" x14ac:dyDescent="0.25">
      <c r="B855" s="20"/>
      <c r="D855" s="1"/>
      <c r="J855" s="63"/>
      <c r="L855" s="14"/>
      <c r="M855" s="14"/>
      <c r="N855" s="14"/>
      <c r="O855" s="14"/>
    </row>
    <row r="856" spans="2:15" x14ac:dyDescent="0.25">
      <c r="B856" s="20"/>
      <c r="D856" s="1"/>
      <c r="J856" s="63"/>
      <c r="L856" s="14"/>
      <c r="M856" s="14"/>
      <c r="N856" s="14"/>
      <c r="O856" s="14"/>
    </row>
    <row r="857" spans="2:15" x14ac:dyDescent="0.25">
      <c r="B857" s="20"/>
      <c r="D857" s="1"/>
      <c r="J857" s="63"/>
      <c r="L857" s="14"/>
      <c r="M857" s="14"/>
      <c r="N857" s="14"/>
      <c r="O857" s="14"/>
    </row>
    <row r="858" spans="2:15" x14ac:dyDescent="0.25">
      <c r="B858" s="20"/>
      <c r="D858" s="1"/>
      <c r="J858" s="63"/>
      <c r="L858" s="14"/>
      <c r="M858" s="14"/>
      <c r="N858" s="14"/>
      <c r="O858" s="14"/>
    </row>
    <row r="859" spans="2:15" x14ac:dyDescent="0.25">
      <c r="B859" s="20"/>
      <c r="D859" s="1"/>
      <c r="J859" s="63"/>
      <c r="L859" s="14"/>
      <c r="M859" s="14"/>
      <c r="N859" s="14"/>
      <c r="O859" s="14"/>
    </row>
    <row r="860" spans="2:15" x14ac:dyDescent="0.25">
      <c r="B860" s="20"/>
      <c r="D860" s="1"/>
      <c r="J860" s="63"/>
      <c r="L860" s="14"/>
      <c r="M860" s="14"/>
      <c r="N860" s="14"/>
      <c r="O860" s="14"/>
    </row>
    <row r="861" spans="2:15" x14ac:dyDescent="0.25">
      <c r="B861" s="20"/>
      <c r="D861" s="1"/>
      <c r="J861" s="63"/>
      <c r="L861" s="14"/>
      <c r="M861" s="14"/>
      <c r="N861" s="14"/>
      <c r="O861" s="14"/>
    </row>
    <row r="862" spans="2:15" x14ac:dyDescent="0.25">
      <c r="B862" s="20"/>
      <c r="D862" s="1"/>
      <c r="J862" s="63"/>
      <c r="L862" s="14"/>
      <c r="M862" s="14"/>
      <c r="N862" s="14"/>
      <c r="O862" s="14"/>
    </row>
    <row r="863" spans="2:15" x14ac:dyDescent="0.25">
      <c r="B863" s="20"/>
      <c r="D863" s="1"/>
      <c r="J863" s="63"/>
      <c r="L863" s="14"/>
      <c r="M863" s="14"/>
      <c r="N863" s="14"/>
      <c r="O863" s="14"/>
    </row>
    <row r="864" spans="2:15" x14ac:dyDescent="0.25">
      <c r="B864" s="20"/>
      <c r="D864" s="1"/>
      <c r="J864" s="63"/>
      <c r="L864" s="14"/>
      <c r="M864" s="14"/>
      <c r="N864" s="14"/>
      <c r="O864" s="14"/>
    </row>
    <row r="865" spans="2:15" x14ac:dyDescent="0.25">
      <c r="B865" s="20"/>
      <c r="D865" s="1"/>
      <c r="J865" s="63"/>
      <c r="L865" s="14"/>
      <c r="M865" s="14"/>
      <c r="N865" s="14"/>
      <c r="O865" s="14"/>
    </row>
    <row r="866" spans="2:15" x14ac:dyDescent="0.25">
      <c r="B866" s="20"/>
      <c r="D866" s="1"/>
      <c r="J866" s="63"/>
      <c r="L866" s="14"/>
      <c r="M866" s="14"/>
      <c r="N866" s="14"/>
      <c r="O866" s="14"/>
    </row>
    <row r="867" spans="2:15" x14ac:dyDescent="0.25">
      <c r="B867" s="20"/>
      <c r="D867" s="1"/>
      <c r="J867" s="63"/>
      <c r="L867" s="14"/>
      <c r="M867" s="14"/>
      <c r="N867" s="14"/>
      <c r="O867" s="14"/>
    </row>
    <row r="868" spans="2:15" x14ac:dyDescent="0.25">
      <c r="B868" s="20"/>
      <c r="D868" s="1"/>
      <c r="J868" s="63"/>
      <c r="L868" s="14"/>
      <c r="M868" s="14"/>
      <c r="N868" s="14"/>
      <c r="O868" s="14"/>
    </row>
    <row r="869" spans="2:15" x14ac:dyDescent="0.25">
      <c r="B869" s="20"/>
      <c r="D869" s="1"/>
      <c r="J869" s="63"/>
      <c r="L869" s="14"/>
      <c r="M869" s="14"/>
      <c r="N869" s="14"/>
      <c r="O869" s="14"/>
    </row>
    <row r="870" spans="2:15" x14ac:dyDescent="0.25">
      <c r="B870" s="20"/>
      <c r="D870" s="1"/>
      <c r="J870" s="63"/>
      <c r="L870" s="14"/>
      <c r="M870" s="14"/>
      <c r="N870" s="14"/>
      <c r="O870" s="14"/>
    </row>
    <row r="871" spans="2:15" x14ac:dyDescent="0.25">
      <c r="B871" s="20"/>
      <c r="D871" s="1"/>
      <c r="J871" s="63"/>
      <c r="L871" s="14"/>
      <c r="M871" s="14"/>
      <c r="N871" s="14"/>
      <c r="O871" s="14"/>
    </row>
    <row r="872" spans="2:15" x14ac:dyDescent="0.25">
      <c r="B872" s="20"/>
      <c r="D872" s="1"/>
      <c r="J872" s="63"/>
      <c r="L872" s="14"/>
      <c r="M872" s="14"/>
      <c r="N872" s="14"/>
      <c r="O872" s="14"/>
    </row>
    <row r="873" spans="2:15" x14ac:dyDescent="0.25">
      <c r="B873" s="20"/>
      <c r="D873" s="1"/>
      <c r="J873" s="63"/>
      <c r="L873" s="14"/>
      <c r="M873" s="14"/>
      <c r="N873" s="14"/>
      <c r="O873" s="14"/>
    </row>
    <row r="874" spans="2:15" x14ac:dyDescent="0.25">
      <c r="B874" s="20"/>
      <c r="D874" s="1"/>
      <c r="J874" s="63"/>
      <c r="L874" s="14"/>
      <c r="M874" s="14"/>
      <c r="N874" s="14"/>
      <c r="O874" s="14"/>
    </row>
    <row r="875" spans="2:15" x14ac:dyDescent="0.25">
      <c r="B875" s="20"/>
      <c r="D875" s="1"/>
      <c r="J875" s="63"/>
      <c r="L875" s="14"/>
      <c r="M875" s="14"/>
      <c r="N875" s="14"/>
      <c r="O875" s="14"/>
    </row>
    <row r="876" spans="2:15" x14ac:dyDescent="0.25">
      <c r="B876" s="20"/>
      <c r="D876" s="1"/>
      <c r="J876" s="63"/>
      <c r="L876" s="14"/>
      <c r="M876" s="14"/>
      <c r="N876" s="14"/>
      <c r="O876" s="14"/>
    </row>
    <row r="877" spans="2:15" x14ac:dyDescent="0.25">
      <c r="B877" s="20"/>
      <c r="D877" s="1"/>
      <c r="J877" s="63"/>
      <c r="L877" s="14"/>
      <c r="M877" s="14"/>
      <c r="N877" s="14"/>
      <c r="O877" s="14"/>
    </row>
    <row r="878" spans="2:15" x14ac:dyDescent="0.25">
      <c r="B878" s="20"/>
      <c r="D878" s="1"/>
      <c r="J878" s="63"/>
      <c r="L878" s="14"/>
      <c r="M878" s="14"/>
      <c r="N878" s="14"/>
      <c r="O878" s="14"/>
    </row>
    <row r="879" spans="2:15" x14ac:dyDescent="0.25">
      <c r="B879" s="20"/>
      <c r="D879" s="1"/>
      <c r="J879" s="63"/>
      <c r="L879" s="14"/>
      <c r="M879" s="14"/>
      <c r="N879" s="14"/>
      <c r="O879" s="14"/>
    </row>
    <row r="880" spans="2:15" x14ac:dyDescent="0.25">
      <c r="B880" s="20"/>
      <c r="D880" s="1"/>
      <c r="J880" s="63"/>
      <c r="L880" s="14"/>
      <c r="M880" s="14"/>
      <c r="N880" s="14"/>
      <c r="O880" s="14"/>
    </row>
    <row r="881" spans="2:15" x14ac:dyDescent="0.25">
      <c r="B881" s="20"/>
      <c r="D881" s="1"/>
      <c r="J881" s="63"/>
      <c r="L881" s="14"/>
      <c r="M881" s="14"/>
      <c r="N881" s="14"/>
      <c r="O881" s="14"/>
    </row>
    <row r="882" spans="2:15" x14ac:dyDescent="0.25">
      <c r="B882" s="20"/>
      <c r="D882" s="1"/>
      <c r="J882" s="63"/>
      <c r="L882" s="14"/>
      <c r="M882" s="14"/>
      <c r="N882" s="14"/>
      <c r="O882" s="14"/>
    </row>
    <row r="883" spans="2:15" x14ac:dyDescent="0.25">
      <c r="B883" s="20"/>
      <c r="D883" s="1"/>
      <c r="J883" s="63"/>
      <c r="L883" s="14"/>
      <c r="M883" s="14"/>
      <c r="N883" s="14"/>
      <c r="O883" s="14"/>
    </row>
    <row r="884" spans="2:15" x14ac:dyDescent="0.25">
      <c r="B884" s="20"/>
      <c r="D884" s="1"/>
      <c r="J884" s="63"/>
      <c r="L884" s="14"/>
      <c r="M884" s="14"/>
      <c r="N884" s="14"/>
      <c r="O884" s="14"/>
    </row>
    <row r="885" spans="2:15" x14ac:dyDescent="0.25">
      <c r="B885" s="20"/>
      <c r="D885" s="1"/>
      <c r="J885" s="63"/>
      <c r="L885" s="14"/>
      <c r="M885" s="14"/>
      <c r="N885" s="14"/>
      <c r="O885" s="14"/>
    </row>
    <row r="886" spans="2:15" x14ac:dyDescent="0.25">
      <c r="B886" s="20"/>
      <c r="D886" s="1"/>
      <c r="J886" s="63"/>
      <c r="L886" s="14"/>
      <c r="M886" s="14"/>
      <c r="N886" s="14"/>
      <c r="O886" s="14"/>
    </row>
    <row r="887" spans="2:15" x14ac:dyDescent="0.25">
      <c r="B887" s="20"/>
      <c r="D887" s="1"/>
      <c r="J887" s="63"/>
      <c r="L887" s="14"/>
      <c r="M887" s="14"/>
      <c r="N887" s="14"/>
      <c r="O887" s="14"/>
    </row>
    <row r="888" spans="2:15" x14ac:dyDescent="0.25">
      <c r="B888" s="20"/>
      <c r="D888" s="1"/>
      <c r="J888" s="63"/>
      <c r="L888" s="14"/>
      <c r="M888" s="14"/>
      <c r="N888" s="14"/>
      <c r="O888" s="14"/>
    </row>
    <row r="889" spans="2:15" x14ac:dyDescent="0.25">
      <c r="B889" s="20"/>
      <c r="D889" s="1"/>
      <c r="J889" s="63"/>
      <c r="L889" s="14"/>
      <c r="M889" s="14"/>
      <c r="N889" s="14"/>
      <c r="O889" s="14"/>
    </row>
    <row r="890" spans="2:15" x14ac:dyDescent="0.25">
      <c r="B890" s="20"/>
      <c r="D890" s="1"/>
      <c r="J890" s="63"/>
      <c r="L890" s="14"/>
      <c r="M890" s="14"/>
      <c r="N890" s="14"/>
      <c r="O890" s="14"/>
    </row>
    <row r="891" spans="2:15" x14ac:dyDescent="0.25">
      <c r="B891" s="20"/>
      <c r="D891" s="1"/>
      <c r="J891" s="63"/>
      <c r="L891" s="14"/>
      <c r="M891" s="14"/>
      <c r="N891" s="14"/>
      <c r="O891" s="14"/>
    </row>
    <row r="892" spans="2:15" x14ac:dyDescent="0.25">
      <c r="B892" s="20"/>
      <c r="D892" s="1"/>
      <c r="J892" s="63"/>
      <c r="L892" s="14"/>
      <c r="M892" s="14"/>
      <c r="N892" s="14"/>
      <c r="O892" s="14"/>
    </row>
    <row r="893" spans="2:15" x14ac:dyDescent="0.25">
      <c r="B893" s="20"/>
      <c r="D893" s="1"/>
      <c r="J893" s="63"/>
      <c r="L893" s="14"/>
      <c r="M893" s="14"/>
      <c r="N893" s="14"/>
      <c r="O893" s="14"/>
    </row>
    <row r="894" spans="2:15" x14ac:dyDescent="0.25">
      <c r="B894" s="20"/>
      <c r="D894" s="1"/>
      <c r="J894" s="63"/>
      <c r="L894" s="14"/>
      <c r="M894" s="14"/>
      <c r="N894" s="14"/>
      <c r="O894" s="14"/>
    </row>
    <row r="895" spans="2:15" x14ac:dyDescent="0.25">
      <c r="B895" s="20"/>
      <c r="D895" s="1"/>
      <c r="J895" s="63"/>
      <c r="L895" s="14"/>
      <c r="M895" s="14"/>
      <c r="N895" s="14"/>
      <c r="O895" s="14"/>
    </row>
    <row r="896" spans="2:15" x14ac:dyDescent="0.25">
      <c r="B896" s="20"/>
      <c r="D896" s="1"/>
      <c r="J896" s="63"/>
      <c r="L896" s="14"/>
      <c r="M896" s="14"/>
      <c r="N896" s="14"/>
      <c r="O896" s="14"/>
    </row>
    <row r="897" spans="2:15" x14ac:dyDescent="0.25">
      <c r="B897" s="20"/>
      <c r="D897" s="1"/>
      <c r="J897" s="63"/>
      <c r="L897" s="14"/>
      <c r="M897" s="14"/>
      <c r="N897" s="14"/>
      <c r="O897" s="14"/>
    </row>
    <row r="898" spans="2:15" x14ac:dyDescent="0.25">
      <c r="B898" s="20"/>
      <c r="D898" s="1"/>
      <c r="J898" s="63"/>
      <c r="L898" s="14"/>
      <c r="M898" s="14"/>
      <c r="N898" s="14"/>
      <c r="O898" s="14"/>
    </row>
    <row r="899" spans="2:15" x14ac:dyDescent="0.25">
      <c r="B899" s="20"/>
      <c r="D899" s="1"/>
      <c r="L899" s="14"/>
      <c r="M899" s="14"/>
      <c r="N899" s="14"/>
      <c r="O899" s="14"/>
    </row>
    <row r="900" spans="2:15" x14ac:dyDescent="0.25">
      <c r="B900" s="20"/>
      <c r="D900" s="1"/>
      <c r="L900" s="14"/>
      <c r="M900" s="14"/>
      <c r="N900" s="14"/>
      <c r="O900" s="14"/>
    </row>
    <row r="901" spans="2:15" x14ac:dyDescent="0.25">
      <c r="B901" s="20"/>
      <c r="D901" s="1"/>
      <c r="L901" s="14"/>
      <c r="M901" s="14"/>
      <c r="N901" s="14"/>
      <c r="O901" s="14"/>
    </row>
    <row r="902" spans="2:15" x14ac:dyDescent="0.25">
      <c r="B902" s="20"/>
      <c r="D902" s="1"/>
      <c r="L902" s="14"/>
      <c r="M902" s="14"/>
      <c r="N902" s="14"/>
      <c r="O902" s="14"/>
    </row>
    <row r="903" spans="2:15" x14ac:dyDescent="0.25">
      <c r="B903" s="20"/>
      <c r="D903" s="1"/>
      <c r="L903" s="14"/>
      <c r="M903" s="14"/>
      <c r="N903" s="14"/>
      <c r="O903" s="14"/>
    </row>
    <row r="904" spans="2:15" x14ac:dyDescent="0.25">
      <c r="B904" s="20"/>
      <c r="D904" s="1"/>
      <c r="L904" s="14"/>
      <c r="M904" s="14"/>
      <c r="N904" s="14"/>
      <c r="O904" s="14"/>
    </row>
    <row r="905" spans="2:15" x14ac:dyDescent="0.25">
      <c r="B905" s="20"/>
      <c r="D905" s="1"/>
      <c r="L905" s="14"/>
      <c r="M905" s="14"/>
      <c r="N905" s="14"/>
      <c r="O905" s="14"/>
    </row>
    <row r="906" spans="2:15" x14ac:dyDescent="0.25">
      <c r="B906" s="20"/>
      <c r="D906" s="1"/>
      <c r="L906" s="14"/>
      <c r="M906" s="14"/>
      <c r="N906" s="14"/>
      <c r="O906" s="14"/>
    </row>
    <row r="907" spans="2:15" x14ac:dyDescent="0.25">
      <c r="B907" s="20"/>
      <c r="D907" s="1"/>
      <c r="L907" s="14"/>
      <c r="M907" s="14"/>
      <c r="N907" s="14"/>
      <c r="O907" s="14"/>
    </row>
    <row r="908" spans="2:15" x14ac:dyDescent="0.25">
      <c r="B908" s="20"/>
      <c r="D908" s="1"/>
      <c r="L908" s="14"/>
      <c r="M908" s="14"/>
      <c r="N908" s="14"/>
      <c r="O908" s="14"/>
    </row>
    <row r="909" spans="2:15" x14ac:dyDescent="0.25">
      <c r="B909" s="20"/>
      <c r="D909" s="1"/>
      <c r="L909" s="14"/>
      <c r="M909" s="14"/>
      <c r="N909" s="14"/>
      <c r="O909" s="14"/>
    </row>
    <row r="910" spans="2:15" x14ac:dyDescent="0.25">
      <c r="B910" s="20"/>
      <c r="D910" s="1"/>
      <c r="L910" s="14"/>
      <c r="M910" s="14"/>
      <c r="N910" s="14"/>
      <c r="O910" s="14"/>
    </row>
    <row r="911" spans="2:15" x14ac:dyDescent="0.25">
      <c r="B911" s="20"/>
      <c r="D911" s="1"/>
      <c r="L911" s="14"/>
      <c r="M911" s="14"/>
      <c r="N911" s="14"/>
      <c r="O911" s="14"/>
    </row>
    <row r="912" spans="2:15" x14ac:dyDescent="0.25">
      <c r="B912" s="20"/>
      <c r="D912" s="1"/>
      <c r="L912" s="14"/>
      <c r="M912" s="14"/>
      <c r="N912" s="14"/>
      <c r="O912" s="14"/>
    </row>
    <row r="913" spans="2:15" x14ac:dyDescent="0.25">
      <c r="B913" s="20"/>
      <c r="D913" s="1"/>
      <c r="L913" s="14"/>
      <c r="M913" s="14"/>
      <c r="N913" s="14"/>
      <c r="O913" s="14"/>
    </row>
    <row r="914" spans="2:15" x14ac:dyDescent="0.25">
      <c r="B914" s="20"/>
      <c r="D914" s="1"/>
      <c r="L914" s="14"/>
      <c r="M914" s="14"/>
      <c r="N914" s="14"/>
      <c r="O914" s="14"/>
    </row>
    <row r="915" spans="2:15" x14ac:dyDescent="0.25">
      <c r="B915" s="20"/>
      <c r="D915" s="1"/>
      <c r="L915" s="14"/>
      <c r="M915" s="14"/>
      <c r="N915" s="14"/>
      <c r="O915" s="14"/>
    </row>
    <row r="916" spans="2:15" x14ac:dyDescent="0.25">
      <c r="B916" s="20"/>
      <c r="D916" s="1"/>
      <c r="L916" s="14"/>
      <c r="M916" s="14"/>
      <c r="N916" s="14"/>
      <c r="O916" s="14"/>
    </row>
    <row r="917" spans="2:15" x14ac:dyDescent="0.25">
      <c r="B917" s="20"/>
      <c r="D917" s="1"/>
      <c r="L917" s="14"/>
      <c r="M917" s="14"/>
      <c r="N917" s="14"/>
      <c r="O917" s="14"/>
    </row>
    <row r="918" spans="2:15" x14ac:dyDescent="0.25">
      <c r="B918" s="20"/>
      <c r="D918" s="1"/>
      <c r="L918" s="14"/>
      <c r="M918" s="14"/>
      <c r="N918" s="14"/>
      <c r="O918" s="14"/>
    </row>
    <row r="919" spans="2:15" x14ac:dyDescent="0.25">
      <c r="B919" s="20"/>
      <c r="D919" s="1"/>
      <c r="L919" s="14"/>
      <c r="M919" s="14"/>
      <c r="N919" s="14"/>
      <c r="O919" s="14"/>
    </row>
    <row r="920" spans="2:15" x14ac:dyDescent="0.25">
      <c r="B920" s="20"/>
      <c r="D920" s="1"/>
      <c r="L920" s="14"/>
      <c r="M920" s="14"/>
      <c r="N920" s="14"/>
      <c r="O920" s="14"/>
    </row>
    <row r="921" spans="2:15" x14ac:dyDescent="0.25">
      <c r="B921" s="20"/>
      <c r="D921" s="1"/>
      <c r="L921" s="14"/>
      <c r="M921" s="14"/>
      <c r="N921" s="14"/>
      <c r="O921" s="14"/>
    </row>
    <row r="922" spans="2:15" x14ac:dyDescent="0.25">
      <c r="B922" s="20"/>
      <c r="D922" s="1"/>
      <c r="L922" s="14"/>
      <c r="M922" s="14"/>
      <c r="N922" s="14"/>
      <c r="O922" s="14"/>
    </row>
    <row r="923" spans="2:15" x14ac:dyDescent="0.25">
      <c r="B923" s="20"/>
      <c r="D923" s="1"/>
      <c r="L923" s="14"/>
      <c r="M923" s="14"/>
      <c r="N923" s="14"/>
      <c r="O923" s="14"/>
    </row>
    <row r="924" spans="2:15" x14ac:dyDescent="0.25">
      <c r="B924" s="20"/>
      <c r="D924" s="1"/>
      <c r="L924" s="14"/>
      <c r="M924" s="14"/>
      <c r="N924" s="14"/>
      <c r="O924" s="14"/>
    </row>
    <row r="925" spans="2:15" x14ac:dyDescent="0.25">
      <c r="B925" s="20"/>
      <c r="D925" s="1"/>
      <c r="L925" s="14"/>
      <c r="M925" s="14"/>
      <c r="N925" s="14"/>
      <c r="O925" s="14"/>
    </row>
    <row r="926" spans="2:15" x14ac:dyDescent="0.25">
      <c r="B926" s="20"/>
      <c r="D926" s="1"/>
      <c r="L926" s="14"/>
      <c r="M926" s="14"/>
      <c r="N926" s="14"/>
      <c r="O926" s="14"/>
    </row>
    <row r="927" spans="2:15" x14ac:dyDescent="0.25">
      <c r="B927" s="20"/>
      <c r="D927" s="1"/>
      <c r="L927" s="14"/>
      <c r="M927" s="14"/>
      <c r="N927" s="14"/>
      <c r="O927" s="14"/>
    </row>
    <row r="928" spans="2:15" x14ac:dyDescent="0.25">
      <c r="B928" s="20"/>
      <c r="D928" s="1"/>
      <c r="L928" s="14"/>
      <c r="M928" s="14"/>
      <c r="N928" s="14"/>
      <c r="O928" s="14"/>
    </row>
    <row r="929" spans="2:15" x14ac:dyDescent="0.25">
      <c r="B929" s="20"/>
      <c r="D929" s="1"/>
      <c r="L929" s="14"/>
      <c r="M929" s="14"/>
      <c r="N929" s="14"/>
      <c r="O929" s="14"/>
    </row>
    <row r="930" spans="2:15" x14ac:dyDescent="0.25">
      <c r="B930" s="20"/>
      <c r="D930" s="1"/>
      <c r="L930" s="14"/>
      <c r="M930" s="14"/>
      <c r="N930" s="14"/>
      <c r="O930" s="14"/>
    </row>
    <row r="931" spans="2:15" x14ac:dyDescent="0.25">
      <c r="B931" s="20"/>
      <c r="D931" s="1"/>
      <c r="L931" s="14"/>
      <c r="M931" s="14"/>
      <c r="N931" s="14"/>
      <c r="O931" s="14"/>
    </row>
    <row r="932" spans="2:15" x14ac:dyDescent="0.25">
      <c r="B932" s="20"/>
      <c r="D932" s="1"/>
      <c r="L932" s="14"/>
      <c r="M932" s="14"/>
      <c r="N932" s="14"/>
      <c r="O932" s="14"/>
    </row>
    <row r="933" spans="2:15" x14ac:dyDescent="0.25">
      <c r="B933" s="20"/>
      <c r="D933" s="1"/>
      <c r="L933" s="14"/>
      <c r="M933" s="14"/>
      <c r="N933" s="14"/>
      <c r="O933" s="14"/>
    </row>
    <row r="934" spans="2:15" x14ac:dyDescent="0.25">
      <c r="B934" s="20"/>
      <c r="D934" s="1"/>
      <c r="L934" s="14"/>
      <c r="M934" s="14"/>
      <c r="N934" s="14"/>
      <c r="O934" s="14"/>
    </row>
    <row r="935" spans="2:15" x14ac:dyDescent="0.25">
      <c r="B935" s="20"/>
      <c r="D935" s="1"/>
      <c r="L935" s="14"/>
      <c r="M935" s="14"/>
      <c r="N935" s="14"/>
      <c r="O935" s="14"/>
    </row>
    <row r="936" spans="2:15" x14ac:dyDescent="0.25">
      <c r="B936" s="20"/>
      <c r="D936" s="1"/>
      <c r="L936" s="14"/>
      <c r="M936" s="14"/>
      <c r="N936" s="14"/>
      <c r="O936" s="14"/>
    </row>
    <row r="937" spans="2:15" x14ac:dyDescent="0.25">
      <c r="B937" s="20"/>
      <c r="D937" s="1"/>
      <c r="L937" s="14"/>
      <c r="M937" s="14"/>
      <c r="N937" s="14"/>
      <c r="O937" s="14"/>
    </row>
    <row r="938" spans="2:15" x14ac:dyDescent="0.25">
      <c r="B938" s="20"/>
      <c r="D938" s="1"/>
      <c r="L938" s="14"/>
      <c r="M938" s="14"/>
      <c r="N938" s="14"/>
      <c r="O938" s="14"/>
    </row>
    <row r="939" spans="2:15" x14ac:dyDescent="0.25">
      <c r="B939" s="20"/>
      <c r="D939" s="1"/>
      <c r="L939" s="14"/>
      <c r="M939" s="14"/>
      <c r="N939" s="14"/>
      <c r="O939" s="14"/>
    </row>
    <row r="940" spans="2:15" x14ac:dyDescent="0.25">
      <c r="B940" s="20"/>
      <c r="D940" s="1"/>
      <c r="L940" s="14"/>
      <c r="M940" s="14"/>
      <c r="N940" s="14"/>
      <c r="O940" s="14"/>
    </row>
    <row r="941" spans="2:15" x14ac:dyDescent="0.25">
      <c r="B941" s="20"/>
      <c r="D941" s="1"/>
      <c r="L941" s="14"/>
      <c r="M941" s="14"/>
      <c r="N941" s="14"/>
      <c r="O941" s="14"/>
    </row>
    <row r="942" spans="2:15" x14ac:dyDescent="0.25">
      <c r="B942" s="20"/>
      <c r="D942" s="1"/>
      <c r="L942" s="14"/>
      <c r="M942" s="14"/>
      <c r="N942" s="14"/>
      <c r="O942" s="14"/>
    </row>
    <row r="943" spans="2:15" x14ac:dyDescent="0.25">
      <c r="B943" s="20"/>
      <c r="D943" s="1"/>
      <c r="L943" s="14"/>
      <c r="M943" s="14"/>
      <c r="N943" s="14"/>
      <c r="O943" s="14"/>
    </row>
    <row r="944" spans="2:15" x14ac:dyDescent="0.25">
      <c r="B944" s="20"/>
      <c r="D944" s="1"/>
      <c r="L944" s="14"/>
      <c r="M944" s="14"/>
      <c r="N944" s="14"/>
      <c r="O944" s="14"/>
    </row>
    <row r="945" spans="2:15" x14ac:dyDescent="0.25">
      <c r="B945" s="20"/>
      <c r="D945" s="1"/>
      <c r="L945" s="14"/>
      <c r="M945" s="14"/>
      <c r="N945" s="14"/>
      <c r="O945" s="14"/>
    </row>
    <row r="946" spans="2:15" x14ac:dyDescent="0.25">
      <c r="B946" s="20"/>
      <c r="D946" s="1"/>
      <c r="L946" s="14"/>
      <c r="M946" s="14"/>
      <c r="N946" s="14"/>
      <c r="O946" s="14"/>
    </row>
    <row r="947" spans="2:15" x14ac:dyDescent="0.25">
      <c r="B947" s="20"/>
      <c r="D947" s="1"/>
      <c r="L947" s="14"/>
      <c r="M947" s="14"/>
      <c r="N947" s="14"/>
      <c r="O947" s="14"/>
    </row>
    <row r="948" spans="2:15" x14ac:dyDescent="0.25">
      <c r="B948" s="20"/>
      <c r="D948" s="1"/>
      <c r="L948" s="14"/>
      <c r="M948" s="14"/>
      <c r="N948" s="14"/>
      <c r="O948" s="14"/>
    </row>
    <row r="949" spans="2:15" x14ac:dyDescent="0.25">
      <c r="B949" s="20"/>
      <c r="D949" s="1"/>
      <c r="L949" s="14"/>
      <c r="M949" s="14"/>
      <c r="N949" s="14"/>
      <c r="O949" s="14"/>
    </row>
    <row r="950" spans="2:15" x14ac:dyDescent="0.25">
      <c r="B950" s="20"/>
      <c r="D950" s="1"/>
      <c r="L950" s="14"/>
      <c r="M950" s="14"/>
      <c r="N950" s="14"/>
      <c r="O950" s="14"/>
    </row>
    <row r="951" spans="2:15" x14ac:dyDescent="0.25">
      <c r="B951" s="20"/>
      <c r="D951" s="1"/>
      <c r="L951" s="14"/>
      <c r="M951" s="14"/>
      <c r="N951" s="14"/>
      <c r="O951" s="14"/>
    </row>
    <row r="952" spans="2:15" x14ac:dyDescent="0.25">
      <c r="B952" s="20"/>
      <c r="D952" s="1"/>
      <c r="L952" s="14"/>
      <c r="M952" s="14"/>
      <c r="N952" s="14"/>
      <c r="O952" s="14"/>
    </row>
    <row r="953" spans="2:15" x14ac:dyDescent="0.25">
      <c r="B953" s="20"/>
      <c r="D953" s="1"/>
      <c r="L953" s="14"/>
      <c r="M953" s="14"/>
      <c r="N953" s="14"/>
      <c r="O953" s="14"/>
    </row>
    <row r="954" spans="2:15" x14ac:dyDescent="0.25">
      <c r="B954" s="20"/>
      <c r="D954" s="1"/>
      <c r="L954" s="14"/>
      <c r="M954" s="14"/>
      <c r="N954" s="14"/>
      <c r="O954" s="14"/>
    </row>
    <row r="955" spans="2:15" x14ac:dyDescent="0.25">
      <c r="B955" s="20"/>
      <c r="D955" s="1"/>
      <c r="L955" s="14"/>
      <c r="M955" s="14"/>
      <c r="N955" s="14"/>
      <c r="O955" s="14"/>
    </row>
    <row r="956" spans="2:15" x14ac:dyDescent="0.25">
      <c r="B956" s="20"/>
      <c r="D956" s="1"/>
      <c r="L956" s="14"/>
      <c r="M956" s="14"/>
      <c r="N956" s="14"/>
      <c r="O956" s="14"/>
    </row>
    <row r="957" spans="2:15" x14ac:dyDescent="0.25">
      <c r="B957" s="20"/>
      <c r="D957" s="1"/>
      <c r="L957" s="14"/>
      <c r="M957" s="14"/>
      <c r="N957" s="14"/>
      <c r="O957" s="14"/>
    </row>
    <row r="958" spans="2:15" x14ac:dyDescent="0.25">
      <c r="B958" s="20"/>
      <c r="D958" s="1"/>
      <c r="L958" s="14"/>
      <c r="M958" s="14"/>
      <c r="N958" s="14"/>
      <c r="O958" s="14"/>
    </row>
    <row r="959" spans="2:15" x14ac:dyDescent="0.25">
      <c r="B959" s="20"/>
      <c r="D959" s="1"/>
      <c r="L959" s="14"/>
      <c r="M959" s="14"/>
      <c r="N959" s="14"/>
      <c r="O959" s="14"/>
    </row>
    <row r="960" spans="2:15" x14ac:dyDescent="0.25">
      <c r="B960" s="20"/>
      <c r="D960" s="1"/>
      <c r="L960" s="14"/>
      <c r="M960" s="14"/>
      <c r="N960" s="14"/>
      <c r="O960" s="14"/>
    </row>
    <row r="961" spans="2:15" x14ac:dyDescent="0.25">
      <c r="B961" s="20"/>
      <c r="D961" s="1"/>
      <c r="L961" s="14"/>
      <c r="M961" s="14"/>
      <c r="N961" s="14"/>
      <c r="O961" s="14"/>
    </row>
    <row r="962" spans="2:15" x14ac:dyDescent="0.25">
      <c r="B962" s="20"/>
      <c r="D962" s="1"/>
      <c r="L962" s="14"/>
      <c r="M962" s="14"/>
      <c r="N962" s="14"/>
      <c r="O962" s="14"/>
    </row>
    <row r="963" spans="2:15" x14ac:dyDescent="0.25">
      <c r="B963" s="20"/>
      <c r="D963" s="1"/>
      <c r="L963" s="14"/>
      <c r="M963" s="14"/>
      <c r="N963" s="14"/>
      <c r="O963" s="14"/>
    </row>
    <row r="964" spans="2:15" x14ac:dyDescent="0.25">
      <c r="B964" s="20"/>
      <c r="D964" s="1"/>
      <c r="L964" s="14"/>
      <c r="M964" s="14"/>
      <c r="N964" s="14"/>
      <c r="O964" s="14"/>
    </row>
    <row r="965" spans="2:15" x14ac:dyDescent="0.25">
      <c r="B965" s="20"/>
      <c r="D965" s="1"/>
      <c r="L965" s="14"/>
      <c r="M965" s="14"/>
      <c r="N965" s="14"/>
      <c r="O965" s="14"/>
    </row>
    <row r="966" spans="2:15" x14ac:dyDescent="0.25">
      <c r="B966" s="20"/>
      <c r="D966" s="1"/>
      <c r="L966" s="14"/>
      <c r="M966" s="14"/>
      <c r="N966" s="14"/>
      <c r="O966" s="14"/>
    </row>
    <row r="967" spans="2:15" x14ac:dyDescent="0.25">
      <c r="B967" s="20"/>
      <c r="D967" s="1"/>
      <c r="L967" s="14"/>
      <c r="M967" s="14"/>
      <c r="N967" s="14"/>
      <c r="O967" s="14"/>
    </row>
    <row r="968" spans="2:15" x14ac:dyDescent="0.25">
      <c r="B968" s="20"/>
      <c r="D968" s="1"/>
      <c r="L968" s="14"/>
      <c r="M968" s="14"/>
      <c r="N968" s="14"/>
      <c r="O968" s="14"/>
    </row>
    <row r="969" spans="2:15" x14ac:dyDescent="0.25">
      <c r="B969" s="20"/>
      <c r="D969" s="1"/>
      <c r="L969" s="14"/>
      <c r="M969" s="14"/>
      <c r="N969" s="14"/>
      <c r="O969" s="14"/>
    </row>
    <row r="970" spans="2:15" x14ac:dyDescent="0.25">
      <c r="B970" s="20"/>
      <c r="D970" s="1"/>
      <c r="L970" s="14"/>
      <c r="M970" s="14"/>
      <c r="N970" s="14"/>
      <c r="O970" s="14"/>
    </row>
    <row r="971" spans="2:15" x14ac:dyDescent="0.25">
      <c r="B971" s="20"/>
      <c r="D971" s="1"/>
      <c r="L971" s="14"/>
      <c r="M971" s="14"/>
      <c r="N971" s="14"/>
      <c r="O971" s="14"/>
    </row>
    <row r="972" spans="2:15" x14ac:dyDescent="0.25">
      <c r="B972" s="20"/>
      <c r="D972" s="1"/>
      <c r="L972" s="14"/>
      <c r="M972" s="14"/>
      <c r="N972" s="14"/>
      <c r="O972" s="14"/>
    </row>
    <row r="973" spans="2:15" x14ac:dyDescent="0.25">
      <c r="B973" s="20"/>
      <c r="D973" s="1"/>
      <c r="L973" s="14"/>
      <c r="M973" s="14"/>
      <c r="N973" s="14"/>
      <c r="O973" s="14"/>
    </row>
    <row r="974" spans="2:15" x14ac:dyDescent="0.25">
      <c r="B974" s="20"/>
      <c r="D974" s="1"/>
      <c r="L974" s="14"/>
      <c r="M974" s="14"/>
      <c r="N974" s="14"/>
      <c r="O974" s="14"/>
    </row>
    <row r="975" spans="2:15" x14ac:dyDescent="0.25">
      <c r="B975" s="20"/>
      <c r="D975" s="1"/>
      <c r="L975" s="14"/>
      <c r="M975" s="14"/>
      <c r="N975" s="14"/>
      <c r="O975" s="14"/>
    </row>
    <row r="976" spans="2:15" x14ac:dyDescent="0.25">
      <c r="B976" s="20"/>
      <c r="D976" s="1"/>
      <c r="L976" s="14"/>
      <c r="M976" s="14"/>
      <c r="N976" s="14"/>
      <c r="O976" s="14"/>
    </row>
    <row r="977" spans="2:15" x14ac:dyDescent="0.25">
      <c r="B977" s="20"/>
      <c r="D977" s="1"/>
      <c r="L977" s="14"/>
      <c r="M977" s="14"/>
      <c r="N977" s="14"/>
      <c r="O977" s="14"/>
    </row>
    <row r="978" spans="2:15" x14ac:dyDescent="0.25">
      <c r="B978" s="20"/>
      <c r="D978" s="1"/>
      <c r="L978" s="14"/>
      <c r="M978" s="14"/>
      <c r="N978" s="14"/>
      <c r="O978" s="14"/>
    </row>
    <row r="979" spans="2:15" x14ac:dyDescent="0.25">
      <c r="B979" s="20"/>
      <c r="D979" s="1"/>
      <c r="L979" s="14"/>
      <c r="M979" s="14"/>
      <c r="N979" s="14"/>
      <c r="O979" s="14"/>
    </row>
    <row r="980" spans="2:15" x14ac:dyDescent="0.25">
      <c r="B980" s="20"/>
      <c r="D980" s="1"/>
      <c r="L980" s="14"/>
      <c r="M980" s="14"/>
      <c r="N980" s="14"/>
      <c r="O980" s="14"/>
    </row>
    <row r="981" spans="2:15" x14ac:dyDescent="0.25">
      <c r="B981" s="20"/>
      <c r="D981" s="1"/>
      <c r="L981" s="14"/>
      <c r="M981" s="14"/>
      <c r="N981" s="14"/>
      <c r="O981" s="14"/>
    </row>
    <row r="982" spans="2:15" x14ac:dyDescent="0.25">
      <c r="B982" s="20"/>
      <c r="D982" s="1"/>
      <c r="L982" s="14"/>
      <c r="M982" s="14"/>
      <c r="N982" s="14"/>
      <c r="O982" s="14"/>
    </row>
    <row r="983" spans="2:15" x14ac:dyDescent="0.25">
      <c r="B983" s="20"/>
      <c r="D983" s="1"/>
      <c r="L983" s="14"/>
      <c r="M983" s="14"/>
      <c r="N983" s="14"/>
      <c r="O983" s="14"/>
    </row>
    <row r="984" spans="2:15" x14ac:dyDescent="0.25">
      <c r="B984" s="20"/>
      <c r="D984" s="1"/>
      <c r="L984" s="14"/>
      <c r="M984" s="14"/>
      <c r="N984" s="14"/>
      <c r="O984" s="14"/>
    </row>
    <row r="985" spans="2:15" x14ac:dyDescent="0.25">
      <c r="B985" s="20"/>
      <c r="D985" s="1"/>
      <c r="L985" s="14"/>
      <c r="M985" s="14"/>
      <c r="N985" s="14"/>
      <c r="O985" s="14"/>
    </row>
    <row r="986" spans="2:15" x14ac:dyDescent="0.25">
      <c r="B986" s="20"/>
      <c r="D986" s="1"/>
      <c r="L986" s="14"/>
      <c r="M986" s="14"/>
      <c r="N986" s="14"/>
      <c r="O986" s="14"/>
    </row>
    <row r="987" spans="2:15" x14ac:dyDescent="0.25">
      <c r="B987" s="20"/>
      <c r="D987" s="1"/>
      <c r="L987" s="14"/>
      <c r="M987" s="14"/>
      <c r="N987" s="14"/>
      <c r="O987" s="14"/>
    </row>
    <row r="988" spans="2:15" x14ac:dyDescent="0.25">
      <c r="B988" s="20"/>
      <c r="D988" s="1"/>
      <c r="L988" s="14"/>
      <c r="M988" s="14"/>
      <c r="N988" s="14"/>
      <c r="O988" s="14"/>
    </row>
    <row r="989" spans="2:15" x14ac:dyDescent="0.25">
      <c r="B989" s="20"/>
      <c r="D989" s="1"/>
      <c r="L989" s="14"/>
      <c r="M989" s="14"/>
      <c r="N989" s="14"/>
      <c r="O989" s="14"/>
    </row>
    <row r="990" spans="2:15" x14ac:dyDescent="0.25">
      <c r="B990" s="20"/>
      <c r="D990" s="1"/>
      <c r="L990" s="14"/>
      <c r="M990" s="14"/>
      <c r="N990" s="14"/>
      <c r="O990" s="14"/>
    </row>
    <row r="991" spans="2:15" x14ac:dyDescent="0.25">
      <c r="B991" s="20"/>
      <c r="D991" s="1"/>
      <c r="L991" s="14"/>
      <c r="M991" s="14"/>
      <c r="N991" s="14"/>
      <c r="O991" s="14"/>
    </row>
    <row r="992" spans="2:15" x14ac:dyDescent="0.25">
      <c r="B992" s="20"/>
      <c r="D992" s="1"/>
      <c r="L992" s="14"/>
      <c r="M992" s="14"/>
      <c r="N992" s="14"/>
      <c r="O992" s="14"/>
    </row>
    <row r="993" spans="2:15" x14ac:dyDescent="0.25">
      <c r="B993" s="20"/>
      <c r="D993" s="1"/>
      <c r="L993" s="14"/>
      <c r="M993" s="14"/>
      <c r="N993" s="14"/>
      <c r="O993" s="14"/>
    </row>
    <row r="994" spans="2:15" x14ac:dyDescent="0.25">
      <c r="B994" s="20"/>
      <c r="D994" s="1"/>
      <c r="L994" s="14"/>
      <c r="M994" s="14"/>
      <c r="N994" s="14"/>
      <c r="O994" s="14"/>
    </row>
    <row r="995" spans="2:15" x14ac:dyDescent="0.25">
      <c r="B995" s="20"/>
      <c r="D995" s="1"/>
      <c r="L995" s="14"/>
      <c r="M995" s="14"/>
      <c r="N995" s="14"/>
      <c r="O995" s="14"/>
    </row>
    <row r="996" spans="2:15" x14ac:dyDescent="0.25">
      <c r="B996" s="20"/>
      <c r="D996" s="1"/>
      <c r="L996" s="14"/>
      <c r="M996" s="14"/>
      <c r="N996" s="14"/>
      <c r="O996" s="14"/>
    </row>
    <row r="997" spans="2:15" x14ac:dyDescent="0.25">
      <c r="B997" s="20"/>
      <c r="D997" s="1"/>
      <c r="L997" s="14"/>
      <c r="M997" s="14"/>
      <c r="N997" s="14"/>
      <c r="O997" s="14"/>
    </row>
    <row r="998" spans="2:15" x14ac:dyDescent="0.25">
      <c r="B998" s="20"/>
      <c r="D998" s="1"/>
      <c r="L998" s="14"/>
      <c r="M998" s="14"/>
      <c r="N998" s="14"/>
      <c r="O998" s="14"/>
    </row>
    <row r="999" spans="2:15" x14ac:dyDescent="0.25">
      <c r="B999" s="20"/>
      <c r="D999" s="1"/>
      <c r="L999" s="14"/>
      <c r="M999" s="14"/>
      <c r="N999" s="14"/>
      <c r="O999" s="14"/>
    </row>
    <row r="1000" spans="2:15" x14ac:dyDescent="0.25">
      <c r="B1000" s="20"/>
      <c r="D1000" s="1"/>
      <c r="L1000" s="14"/>
      <c r="M1000" s="14"/>
      <c r="N1000" s="14"/>
      <c r="O1000" s="14"/>
    </row>
    <row r="1001" spans="2:15" x14ac:dyDescent="0.25">
      <c r="B1001" s="20"/>
      <c r="D1001" s="1"/>
      <c r="L1001" s="14"/>
      <c r="M1001" s="14"/>
      <c r="N1001" s="14"/>
      <c r="O1001" s="14"/>
    </row>
    <row r="1002" spans="2:15" x14ac:dyDescent="0.25">
      <c r="B1002" s="20"/>
      <c r="D1002" s="1"/>
      <c r="L1002" s="14"/>
      <c r="M1002" s="14"/>
      <c r="N1002" s="14"/>
      <c r="O1002" s="14"/>
    </row>
    <row r="1003" spans="2:15" x14ac:dyDescent="0.25">
      <c r="B1003" s="20"/>
      <c r="D1003" s="1"/>
      <c r="L1003" s="14"/>
      <c r="M1003" s="14"/>
      <c r="N1003" s="14"/>
      <c r="O1003" s="14"/>
    </row>
    <row r="1004" spans="2:15" x14ac:dyDescent="0.25">
      <c r="B1004" s="20"/>
      <c r="D1004" s="1"/>
      <c r="L1004" s="14"/>
      <c r="M1004" s="14"/>
      <c r="N1004" s="14"/>
      <c r="O1004" s="14"/>
    </row>
    <row r="1005" spans="2:15" x14ac:dyDescent="0.25">
      <c r="B1005" s="20"/>
      <c r="D1005" s="1"/>
      <c r="L1005" s="14"/>
      <c r="M1005" s="14"/>
      <c r="N1005" s="14"/>
      <c r="O1005" s="14"/>
    </row>
    <row r="1006" spans="2:15" x14ac:dyDescent="0.25">
      <c r="B1006" s="20"/>
      <c r="D1006" s="1"/>
      <c r="L1006" s="14"/>
      <c r="M1006" s="14"/>
      <c r="N1006" s="14"/>
      <c r="O1006" s="14"/>
    </row>
    <row r="1007" spans="2:15" x14ac:dyDescent="0.25">
      <c r="B1007" s="20"/>
      <c r="D1007" s="1"/>
      <c r="L1007" s="14"/>
      <c r="M1007" s="14"/>
      <c r="N1007" s="14"/>
      <c r="O1007" s="14"/>
    </row>
    <row r="1008" spans="2:15" x14ac:dyDescent="0.25">
      <c r="B1008" s="20"/>
      <c r="D1008" s="1"/>
      <c r="L1008" s="14"/>
      <c r="M1008" s="14"/>
      <c r="N1008" s="14"/>
      <c r="O1008" s="14"/>
    </row>
    <row r="1009" spans="2:15" x14ac:dyDescent="0.25">
      <c r="B1009" s="20"/>
      <c r="D1009" s="1"/>
      <c r="L1009" s="14"/>
      <c r="M1009" s="14"/>
      <c r="N1009" s="14"/>
      <c r="O1009" s="14"/>
    </row>
    <row r="1010" spans="2:15" x14ac:dyDescent="0.25">
      <c r="B1010" s="20"/>
      <c r="D1010" s="1"/>
      <c r="L1010" s="14"/>
      <c r="M1010" s="14"/>
      <c r="N1010" s="14"/>
      <c r="O1010" s="14"/>
    </row>
    <row r="1011" spans="2:15" x14ac:dyDescent="0.25">
      <c r="B1011" s="20"/>
      <c r="D1011" s="1"/>
      <c r="L1011" s="14"/>
      <c r="M1011" s="14"/>
      <c r="N1011" s="14"/>
      <c r="O1011" s="14"/>
    </row>
    <row r="1012" spans="2:15" x14ac:dyDescent="0.25">
      <c r="B1012" s="20"/>
      <c r="D1012" s="1"/>
      <c r="L1012" s="14"/>
      <c r="M1012" s="14"/>
      <c r="N1012" s="14"/>
      <c r="O1012" s="14"/>
    </row>
    <row r="1013" spans="2:15" x14ac:dyDescent="0.25">
      <c r="B1013" s="20"/>
      <c r="D1013" s="1"/>
      <c r="L1013" s="14"/>
      <c r="M1013" s="14"/>
      <c r="N1013" s="14"/>
      <c r="O1013" s="14"/>
    </row>
    <row r="1014" spans="2:15" x14ac:dyDescent="0.25">
      <c r="B1014" s="20"/>
      <c r="D1014" s="1"/>
      <c r="L1014" s="14"/>
      <c r="M1014" s="14"/>
      <c r="N1014" s="14"/>
      <c r="O1014" s="14"/>
    </row>
    <row r="1015" spans="2:15" x14ac:dyDescent="0.25">
      <c r="B1015" s="20"/>
      <c r="D1015" s="1"/>
      <c r="L1015" s="14"/>
      <c r="M1015" s="14"/>
      <c r="N1015" s="14"/>
      <c r="O1015" s="14"/>
    </row>
    <row r="1016" spans="2:15" x14ac:dyDescent="0.25">
      <c r="B1016" s="20"/>
      <c r="D1016" s="1"/>
      <c r="L1016" s="14"/>
      <c r="M1016" s="14"/>
      <c r="N1016" s="14"/>
      <c r="O1016" s="14"/>
    </row>
    <row r="1017" spans="2:15" x14ac:dyDescent="0.25">
      <c r="B1017" s="20"/>
      <c r="D1017" s="1"/>
      <c r="L1017" s="14"/>
      <c r="M1017" s="14"/>
      <c r="N1017" s="14"/>
      <c r="O1017" s="14"/>
    </row>
    <row r="1018" spans="2:15" x14ac:dyDescent="0.25">
      <c r="B1018" s="20"/>
      <c r="D1018" s="1"/>
      <c r="L1018" s="14"/>
      <c r="M1018" s="14"/>
      <c r="N1018" s="14"/>
      <c r="O1018" s="14"/>
    </row>
    <row r="1019" spans="2:15" x14ac:dyDescent="0.25">
      <c r="B1019" s="20"/>
      <c r="D1019" s="1"/>
      <c r="L1019" s="14"/>
      <c r="M1019" s="14"/>
      <c r="N1019" s="14"/>
      <c r="O1019" s="14"/>
    </row>
    <row r="1020" spans="2:15" x14ac:dyDescent="0.25">
      <c r="B1020" s="20"/>
      <c r="D1020" s="1"/>
      <c r="L1020" s="14"/>
      <c r="M1020" s="14"/>
      <c r="N1020" s="14"/>
      <c r="O1020" s="14"/>
    </row>
    <row r="1021" spans="2:15" x14ac:dyDescent="0.25">
      <c r="B1021" s="20"/>
      <c r="D1021" s="1"/>
      <c r="L1021" s="14"/>
      <c r="M1021" s="14"/>
      <c r="N1021" s="14"/>
      <c r="O1021" s="14"/>
    </row>
    <row r="1022" spans="2:15" x14ac:dyDescent="0.25">
      <c r="B1022" s="20"/>
      <c r="D1022" s="1"/>
      <c r="L1022" s="14"/>
      <c r="M1022" s="14"/>
      <c r="N1022" s="14"/>
      <c r="O1022" s="14"/>
    </row>
    <row r="1023" spans="2:15" x14ac:dyDescent="0.25">
      <c r="B1023" s="20"/>
      <c r="D1023" s="1"/>
      <c r="L1023" s="14"/>
      <c r="M1023" s="14"/>
      <c r="N1023" s="14"/>
      <c r="O1023" s="14"/>
    </row>
    <row r="1024" spans="2:15" x14ac:dyDescent="0.25">
      <c r="B1024" s="20"/>
      <c r="D1024" s="1"/>
      <c r="L1024" s="14"/>
      <c r="M1024" s="14"/>
      <c r="N1024" s="14"/>
      <c r="O1024" s="14"/>
    </row>
    <row r="1025" spans="2:15" x14ac:dyDescent="0.25">
      <c r="B1025" s="20"/>
      <c r="D1025" s="1"/>
      <c r="L1025" s="14"/>
      <c r="M1025" s="14"/>
      <c r="N1025" s="14"/>
      <c r="O1025" s="14"/>
    </row>
    <row r="1026" spans="2:15" x14ac:dyDescent="0.25">
      <c r="B1026" s="20"/>
      <c r="D1026" s="1"/>
      <c r="L1026" s="14"/>
      <c r="M1026" s="14"/>
      <c r="N1026" s="14"/>
      <c r="O1026" s="14"/>
    </row>
    <row r="1027" spans="2:15" x14ac:dyDescent="0.25">
      <c r="B1027" s="20"/>
      <c r="D1027" s="1"/>
      <c r="L1027" s="14"/>
      <c r="M1027" s="14"/>
      <c r="N1027" s="14"/>
      <c r="O1027" s="14"/>
    </row>
    <row r="1028" spans="2:15" x14ac:dyDescent="0.25">
      <c r="B1028" s="20"/>
      <c r="D1028" s="1"/>
      <c r="L1028" s="14"/>
      <c r="M1028" s="14"/>
      <c r="N1028" s="14"/>
      <c r="O1028" s="14"/>
    </row>
    <row r="1029" spans="2:15" x14ac:dyDescent="0.25">
      <c r="B1029" s="20"/>
      <c r="D1029" s="1"/>
      <c r="L1029" s="14"/>
      <c r="M1029" s="14"/>
      <c r="N1029" s="14"/>
      <c r="O1029" s="14"/>
    </row>
    <row r="1030" spans="2:15" x14ac:dyDescent="0.25">
      <c r="B1030" s="20"/>
      <c r="D1030" s="1"/>
      <c r="L1030" s="14"/>
      <c r="M1030" s="14"/>
      <c r="N1030" s="14"/>
      <c r="O1030" s="14"/>
    </row>
    <row r="1031" spans="2:15" x14ac:dyDescent="0.25">
      <c r="B1031" s="20"/>
      <c r="D1031" s="1"/>
      <c r="L1031" s="14"/>
      <c r="M1031" s="14"/>
      <c r="N1031" s="14"/>
      <c r="O1031" s="14"/>
    </row>
    <row r="1032" spans="2:15" x14ac:dyDescent="0.25">
      <c r="B1032" s="20"/>
      <c r="D1032" s="1"/>
      <c r="L1032" s="14"/>
      <c r="M1032" s="14"/>
      <c r="N1032" s="14"/>
      <c r="O1032" s="14"/>
    </row>
    <row r="1033" spans="2:15" x14ac:dyDescent="0.25">
      <c r="B1033" s="20"/>
      <c r="D1033" s="1"/>
      <c r="L1033" s="14"/>
      <c r="M1033" s="14"/>
      <c r="N1033" s="14"/>
      <c r="O1033" s="14"/>
    </row>
    <row r="1034" spans="2:15" x14ac:dyDescent="0.25">
      <c r="B1034" s="20"/>
      <c r="D1034" s="1"/>
      <c r="L1034" s="14"/>
      <c r="M1034" s="14"/>
      <c r="N1034" s="14"/>
      <c r="O1034" s="14"/>
    </row>
    <row r="1035" spans="2:15" x14ac:dyDescent="0.25">
      <c r="B1035" s="20"/>
      <c r="D1035" s="1"/>
      <c r="L1035" s="14"/>
      <c r="M1035" s="14"/>
      <c r="N1035" s="14"/>
      <c r="O1035" s="14"/>
    </row>
    <row r="1036" spans="2:15" x14ac:dyDescent="0.25">
      <c r="B1036" s="20"/>
      <c r="D1036" s="1"/>
      <c r="L1036" s="14"/>
      <c r="M1036" s="14"/>
      <c r="N1036" s="14"/>
      <c r="O1036" s="14"/>
    </row>
    <row r="1037" spans="2:15" x14ac:dyDescent="0.25">
      <c r="B1037" s="20"/>
      <c r="D1037" s="1"/>
      <c r="L1037" s="14"/>
      <c r="M1037" s="14"/>
      <c r="N1037" s="14"/>
      <c r="O1037" s="14"/>
    </row>
    <row r="1038" spans="2:15" x14ac:dyDescent="0.25">
      <c r="B1038" s="20"/>
      <c r="D1038" s="1"/>
      <c r="L1038" s="14"/>
      <c r="M1038" s="14"/>
      <c r="N1038" s="14"/>
      <c r="O1038" s="14"/>
    </row>
    <row r="1039" spans="2:15" x14ac:dyDescent="0.25">
      <c r="B1039" s="20"/>
      <c r="D1039" s="1"/>
      <c r="L1039" s="14"/>
      <c r="M1039" s="14"/>
      <c r="N1039" s="14"/>
      <c r="O1039" s="14"/>
    </row>
    <row r="1040" spans="2:15" x14ac:dyDescent="0.25">
      <c r="B1040" s="20"/>
      <c r="D1040" s="1"/>
      <c r="L1040" s="14"/>
      <c r="M1040" s="14"/>
      <c r="N1040" s="14"/>
      <c r="O1040" s="14"/>
    </row>
    <row r="1041" spans="2:15" x14ac:dyDescent="0.25">
      <c r="B1041" s="20"/>
      <c r="D1041" s="1"/>
      <c r="L1041" s="14"/>
      <c r="M1041" s="14"/>
      <c r="N1041" s="14"/>
      <c r="O1041" s="14"/>
    </row>
    <row r="1042" spans="2:15" x14ac:dyDescent="0.25">
      <c r="B1042" s="20"/>
      <c r="D1042" s="1"/>
      <c r="L1042" s="14"/>
      <c r="M1042" s="14"/>
      <c r="N1042" s="14"/>
      <c r="O1042" s="14"/>
    </row>
    <row r="1043" spans="2:15" x14ac:dyDescent="0.25">
      <c r="B1043" s="20"/>
      <c r="D1043" s="1"/>
      <c r="L1043" s="14"/>
      <c r="M1043" s="14"/>
      <c r="N1043" s="14"/>
      <c r="O1043" s="14"/>
    </row>
    <row r="1044" spans="2:15" x14ac:dyDescent="0.25">
      <c r="B1044" s="20"/>
      <c r="D1044" s="1"/>
      <c r="L1044" s="14"/>
      <c r="M1044" s="14"/>
      <c r="N1044" s="14"/>
      <c r="O1044" s="14"/>
    </row>
    <row r="1045" spans="2:15" x14ac:dyDescent="0.25">
      <c r="B1045" s="20"/>
      <c r="D1045" s="1"/>
      <c r="L1045" s="14"/>
      <c r="M1045" s="14"/>
      <c r="N1045" s="14"/>
      <c r="O1045" s="14"/>
    </row>
    <row r="1046" spans="2:15" x14ac:dyDescent="0.25">
      <c r="B1046" s="20"/>
      <c r="D1046" s="1"/>
      <c r="L1046" s="14"/>
      <c r="M1046" s="14"/>
      <c r="N1046" s="14"/>
      <c r="O1046" s="14"/>
    </row>
    <row r="1047" spans="2:15" x14ac:dyDescent="0.25">
      <c r="B1047" s="20"/>
      <c r="D1047" s="1"/>
      <c r="L1047" s="14"/>
      <c r="M1047" s="14"/>
      <c r="N1047" s="14"/>
      <c r="O1047" s="14"/>
    </row>
    <row r="1048" spans="2:15" x14ac:dyDescent="0.25">
      <c r="B1048" s="20"/>
      <c r="D1048" s="1"/>
      <c r="L1048" s="14"/>
      <c r="M1048" s="14"/>
      <c r="N1048" s="14"/>
      <c r="O1048" s="14"/>
    </row>
    <row r="1049" spans="2:15" x14ac:dyDescent="0.25">
      <c r="B1049" s="20"/>
      <c r="D1049" s="1"/>
      <c r="L1049" s="14"/>
      <c r="M1049" s="14"/>
      <c r="N1049" s="14"/>
      <c r="O1049" s="14"/>
    </row>
    <row r="1050" spans="2:15" x14ac:dyDescent="0.25">
      <c r="B1050" s="20"/>
      <c r="D1050" s="1"/>
      <c r="L1050" s="14"/>
      <c r="M1050" s="14"/>
      <c r="N1050" s="14"/>
      <c r="O1050" s="14"/>
    </row>
    <row r="1051" spans="2:15" x14ac:dyDescent="0.25">
      <c r="B1051" s="20"/>
      <c r="D1051" s="1"/>
      <c r="L1051" s="14"/>
      <c r="M1051" s="14"/>
      <c r="N1051" s="14"/>
      <c r="O1051" s="14"/>
    </row>
    <row r="1052" spans="2:15" x14ac:dyDescent="0.25">
      <c r="B1052" s="20"/>
      <c r="D1052" s="1"/>
      <c r="L1052" s="14"/>
      <c r="M1052" s="14"/>
      <c r="N1052" s="14"/>
      <c r="O1052" s="14"/>
    </row>
    <row r="1053" spans="2:15" x14ac:dyDescent="0.25">
      <c r="B1053" s="20"/>
      <c r="D1053" s="1"/>
      <c r="L1053" s="14"/>
      <c r="M1053" s="14"/>
      <c r="N1053" s="14"/>
      <c r="O1053" s="14"/>
    </row>
    <row r="1054" spans="2:15" x14ac:dyDescent="0.25">
      <c r="B1054" s="20"/>
      <c r="D1054" s="1"/>
      <c r="L1054" s="14"/>
      <c r="M1054" s="14"/>
      <c r="N1054" s="14"/>
      <c r="O1054" s="14"/>
    </row>
    <row r="1055" spans="2:15" x14ac:dyDescent="0.25">
      <c r="B1055" s="20"/>
      <c r="D1055" s="1"/>
      <c r="L1055" s="14"/>
      <c r="M1055" s="14"/>
      <c r="N1055" s="14"/>
      <c r="O1055" s="14"/>
    </row>
    <row r="1056" spans="2:15" x14ac:dyDescent="0.25">
      <c r="B1056" s="20"/>
      <c r="D1056" s="1"/>
      <c r="L1056" s="14"/>
      <c r="M1056" s="14"/>
      <c r="N1056" s="14"/>
      <c r="O1056" s="14"/>
    </row>
    <row r="1057" spans="2:15" x14ac:dyDescent="0.25">
      <c r="B1057" s="20"/>
      <c r="D1057" s="1"/>
      <c r="L1057" s="14"/>
      <c r="M1057" s="14"/>
      <c r="N1057" s="14"/>
      <c r="O1057" s="14"/>
    </row>
    <row r="1058" spans="2:15" x14ac:dyDescent="0.25">
      <c r="B1058" s="20"/>
      <c r="D1058" s="1"/>
      <c r="L1058" s="14"/>
      <c r="M1058" s="14"/>
      <c r="N1058" s="14"/>
      <c r="O1058" s="14"/>
    </row>
    <row r="1059" spans="2:15" x14ac:dyDescent="0.25">
      <c r="B1059" s="20"/>
      <c r="D1059" s="1"/>
      <c r="L1059" s="14"/>
      <c r="M1059" s="14"/>
      <c r="N1059" s="14"/>
      <c r="O1059" s="14"/>
    </row>
    <row r="1060" spans="2:15" x14ac:dyDescent="0.25">
      <c r="B1060" s="20"/>
      <c r="D1060" s="1"/>
      <c r="L1060" s="14"/>
      <c r="M1060" s="14"/>
      <c r="N1060" s="14"/>
      <c r="O1060" s="14"/>
    </row>
    <row r="1061" spans="2:15" x14ac:dyDescent="0.25">
      <c r="B1061" s="20"/>
      <c r="D1061" s="1"/>
      <c r="L1061" s="14"/>
      <c r="M1061" s="14"/>
      <c r="N1061" s="14"/>
      <c r="O1061" s="14"/>
    </row>
    <row r="1062" spans="2:15" x14ac:dyDescent="0.25">
      <c r="B1062" s="20"/>
      <c r="D1062" s="1"/>
      <c r="L1062" s="14"/>
      <c r="M1062" s="14"/>
      <c r="N1062" s="14"/>
      <c r="O1062" s="14"/>
    </row>
    <row r="1063" spans="2:15" x14ac:dyDescent="0.25">
      <c r="B1063" s="20"/>
      <c r="D1063" s="1"/>
      <c r="L1063" s="14"/>
      <c r="M1063" s="14"/>
      <c r="N1063" s="14"/>
      <c r="O1063" s="14"/>
    </row>
    <row r="1064" spans="2:15" x14ac:dyDescent="0.25">
      <c r="B1064" s="20"/>
      <c r="D1064" s="1"/>
      <c r="L1064" s="14"/>
      <c r="M1064" s="14"/>
      <c r="N1064" s="14"/>
      <c r="O1064" s="14"/>
    </row>
    <row r="1065" spans="2:15" x14ac:dyDescent="0.25">
      <c r="B1065" s="20"/>
      <c r="D1065" s="1"/>
      <c r="L1065" s="14"/>
      <c r="M1065" s="14"/>
      <c r="N1065" s="14"/>
      <c r="O1065" s="14"/>
    </row>
    <row r="1066" spans="2:15" x14ac:dyDescent="0.25">
      <c r="B1066" s="20"/>
      <c r="D1066" s="1"/>
      <c r="L1066" s="14"/>
      <c r="M1066" s="14"/>
      <c r="N1066" s="14"/>
      <c r="O1066" s="14"/>
    </row>
    <row r="1067" spans="2:15" x14ac:dyDescent="0.25">
      <c r="B1067" s="20"/>
      <c r="D1067" s="1"/>
      <c r="L1067" s="14"/>
      <c r="M1067" s="14"/>
      <c r="N1067" s="14"/>
      <c r="O1067" s="14"/>
    </row>
    <row r="1068" spans="2:15" x14ac:dyDescent="0.25">
      <c r="B1068" s="20"/>
      <c r="D1068" s="1"/>
      <c r="L1068" s="14"/>
      <c r="M1068" s="14"/>
      <c r="N1068" s="14"/>
      <c r="O1068" s="14"/>
    </row>
    <row r="1069" spans="2:15" x14ac:dyDescent="0.25">
      <c r="B1069" s="20"/>
      <c r="D1069" s="1"/>
      <c r="L1069" s="14"/>
      <c r="M1069" s="14"/>
      <c r="N1069" s="14"/>
      <c r="O1069" s="14"/>
    </row>
    <row r="1070" spans="2:15" x14ac:dyDescent="0.25">
      <c r="B1070" s="20"/>
      <c r="D1070" s="1"/>
      <c r="L1070" s="14"/>
      <c r="M1070" s="14"/>
      <c r="N1070" s="14"/>
      <c r="O1070" s="14"/>
    </row>
    <row r="1071" spans="2:15" x14ac:dyDescent="0.25">
      <c r="B1071" s="20"/>
      <c r="D1071" s="1"/>
      <c r="L1071" s="14"/>
      <c r="M1071" s="14"/>
      <c r="N1071" s="14"/>
      <c r="O1071" s="14"/>
    </row>
    <row r="1072" spans="2:15" x14ac:dyDescent="0.25">
      <c r="B1072" s="20"/>
      <c r="D1072" s="1"/>
      <c r="L1072" s="14"/>
      <c r="M1072" s="14"/>
      <c r="N1072" s="14"/>
      <c r="O1072" s="14"/>
    </row>
    <row r="1073" spans="2:15" x14ac:dyDescent="0.25">
      <c r="B1073" s="20"/>
      <c r="D1073" s="1"/>
      <c r="L1073" s="14"/>
      <c r="M1073" s="14"/>
      <c r="N1073" s="14"/>
      <c r="O1073" s="14"/>
    </row>
    <row r="1074" spans="2:15" x14ac:dyDescent="0.25">
      <c r="B1074" s="20"/>
      <c r="D1074" s="1"/>
      <c r="L1074" s="14"/>
      <c r="M1074" s="14"/>
      <c r="N1074" s="14"/>
      <c r="O1074" s="14"/>
    </row>
    <row r="1075" spans="2:15" x14ac:dyDescent="0.25">
      <c r="B1075" s="20"/>
      <c r="D1075" s="1"/>
      <c r="L1075" s="14"/>
      <c r="M1075" s="14"/>
      <c r="N1075" s="14"/>
      <c r="O1075" s="14"/>
    </row>
    <row r="1076" spans="2:15" x14ac:dyDescent="0.25">
      <c r="B1076" s="20"/>
      <c r="D1076" s="1"/>
      <c r="L1076" s="14"/>
      <c r="M1076" s="14"/>
      <c r="N1076" s="14"/>
      <c r="O1076" s="14"/>
    </row>
    <row r="1077" spans="2:15" x14ac:dyDescent="0.25">
      <c r="B1077" s="20"/>
      <c r="D1077" s="1"/>
      <c r="L1077" s="14"/>
      <c r="M1077" s="14"/>
      <c r="N1077" s="14"/>
      <c r="O1077" s="14"/>
    </row>
    <row r="1078" spans="2:15" x14ac:dyDescent="0.25">
      <c r="B1078" s="20"/>
      <c r="D1078" s="1"/>
      <c r="L1078" s="14"/>
      <c r="M1078" s="14"/>
      <c r="N1078" s="14"/>
      <c r="O1078" s="14"/>
    </row>
    <row r="1079" spans="2:15" x14ac:dyDescent="0.25">
      <c r="B1079" s="20"/>
      <c r="D1079" s="1"/>
      <c r="L1079" s="14"/>
      <c r="M1079" s="14"/>
      <c r="N1079" s="14"/>
      <c r="O1079" s="14"/>
    </row>
    <row r="1080" spans="2:15" x14ac:dyDescent="0.25">
      <c r="B1080" s="20"/>
      <c r="D1080" s="1"/>
      <c r="L1080" s="14"/>
      <c r="M1080" s="14"/>
      <c r="N1080" s="14"/>
      <c r="O1080" s="14"/>
    </row>
    <row r="1081" spans="2:15" x14ac:dyDescent="0.25">
      <c r="B1081" s="20"/>
      <c r="D1081" s="1"/>
      <c r="L1081" s="14"/>
      <c r="M1081" s="14"/>
      <c r="N1081" s="14"/>
      <c r="O1081" s="14"/>
    </row>
    <row r="1082" spans="2:15" x14ac:dyDescent="0.25">
      <c r="B1082" s="20"/>
      <c r="D1082" s="1"/>
      <c r="L1082" s="14"/>
      <c r="M1082" s="14"/>
      <c r="N1082" s="14"/>
      <c r="O1082" s="14"/>
    </row>
    <row r="1083" spans="2:15" x14ac:dyDescent="0.25">
      <c r="B1083" s="20"/>
      <c r="D1083" s="1"/>
      <c r="L1083" s="14"/>
      <c r="M1083" s="14"/>
      <c r="N1083" s="14"/>
      <c r="O1083" s="14"/>
    </row>
    <row r="1084" spans="2:15" x14ac:dyDescent="0.25">
      <c r="B1084" s="20"/>
      <c r="D1084" s="1"/>
      <c r="L1084" s="14"/>
      <c r="M1084" s="14"/>
      <c r="N1084" s="14"/>
      <c r="O1084" s="14"/>
    </row>
    <row r="1085" spans="2:15" x14ac:dyDescent="0.25">
      <c r="B1085" s="20"/>
      <c r="D1085" s="1"/>
      <c r="L1085" s="14"/>
      <c r="M1085" s="14"/>
      <c r="N1085" s="14"/>
      <c r="O1085" s="14"/>
    </row>
    <row r="1086" spans="2:15" x14ac:dyDescent="0.25">
      <c r="B1086" s="20"/>
      <c r="D1086" s="1"/>
      <c r="L1086" s="14"/>
      <c r="M1086" s="14"/>
      <c r="N1086" s="14"/>
      <c r="O1086" s="14"/>
    </row>
    <row r="1087" spans="2:15" x14ac:dyDescent="0.25">
      <c r="B1087" s="20"/>
      <c r="D1087" s="1"/>
      <c r="L1087" s="14"/>
      <c r="M1087" s="14"/>
      <c r="N1087" s="14"/>
      <c r="O1087" s="14"/>
    </row>
    <row r="1088" spans="2:15" x14ac:dyDescent="0.25">
      <c r="B1088" s="20"/>
      <c r="D1088" s="1"/>
      <c r="L1088" s="14"/>
      <c r="M1088" s="14"/>
      <c r="N1088" s="14"/>
      <c r="O1088" s="14"/>
    </row>
    <row r="1089" spans="2:15" x14ac:dyDescent="0.25">
      <c r="B1089" s="20"/>
      <c r="D1089" s="1"/>
      <c r="L1089" s="14"/>
      <c r="M1089" s="14"/>
      <c r="N1089" s="14"/>
      <c r="O1089" s="14"/>
    </row>
    <row r="1090" spans="2:15" x14ac:dyDescent="0.25">
      <c r="B1090" s="20"/>
      <c r="D1090" s="1"/>
      <c r="L1090" s="14"/>
      <c r="M1090" s="14"/>
      <c r="N1090" s="14"/>
      <c r="O1090" s="14"/>
    </row>
    <row r="1091" spans="2:15" x14ac:dyDescent="0.25">
      <c r="B1091" s="20"/>
      <c r="D1091" s="1"/>
      <c r="L1091" s="14"/>
      <c r="M1091" s="14"/>
      <c r="N1091" s="14"/>
      <c r="O1091" s="14"/>
    </row>
    <row r="1092" spans="2:15" x14ac:dyDescent="0.25">
      <c r="B1092" s="20"/>
      <c r="D1092" s="1"/>
      <c r="L1092" s="14"/>
      <c r="M1092" s="14"/>
      <c r="N1092" s="14"/>
      <c r="O1092" s="14"/>
    </row>
    <row r="1093" spans="2:15" x14ac:dyDescent="0.25">
      <c r="B1093" s="20"/>
      <c r="D1093" s="1"/>
      <c r="L1093" s="14"/>
      <c r="M1093" s="14"/>
      <c r="N1093" s="14"/>
      <c r="O1093" s="14"/>
    </row>
    <row r="1094" spans="2:15" x14ac:dyDescent="0.25">
      <c r="B1094" s="20"/>
      <c r="D1094" s="1"/>
      <c r="L1094" s="14"/>
      <c r="M1094" s="14"/>
      <c r="N1094" s="14"/>
      <c r="O1094" s="14"/>
    </row>
    <row r="1095" spans="2:15" x14ac:dyDescent="0.25">
      <c r="B1095" s="20"/>
      <c r="D1095" s="1"/>
      <c r="L1095" s="14"/>
      <c r="M1095" s="14"/>
      <c r="N1095" s="14"/>
      <c r="O1095" s="14"/>
    </row>
    <row r="1096" spans="2:15" x14ac:dyDescent="0.25">
      <c r="B1096" s="20"/>
      <c r="D1096" s="1"/>
      <c r="L1096" s="14"/>
      <c r="M1096" s="14"/>
      <c r="N1096" s="14"/>
      <c r="O1096" s="14"/>
    </row>
    <row r="1097" spans="2:15" x14ac:dyDescent="0.25">
      <c r="B1097" s="20"/>
      <c r="D1097" s="1"/>
      <c r="L1097" s="14"/>
      <c r="M1097" s="14"/>
      <c r="N1097" s="14"/>
      <c r="O1097" s="14"/>
    </row>
    <row r="1098" spans="2:15" x14ac:dyDescent="0.25">
      <c r="B1098" s="20"/>
      <c r="D1098" s="1"/>
      <c r="L1098" s="14"/>
      <c r="M1098" s="14"/>
      <c r="N1098" s="14"/>
      <c r="O1098" s="14"/>
    </row>
    <row r="1099" spans="2:15" x14ac:dyDescent="0.25">
      <c r="B1099" s="20"/>
      <c r="D1099" s="1"/>
      <c r="L1099" s="14"/>
      <c r="M1099" s="14"/>
      <c r="N1099" s="14"/>
      <c r="O1099" s="14"/>
    </row>
    <row r="1100" spans="2:15" x14ac:dyDescent="0.25">
      <c r="B1100" s="20"/>
      <c r="D1100" s="1"/>
      <c r="L1100" s="14"/>
      <c r="M1100" s="14"/>
      <c r="N1100" s="14"/>
      <c r="O1100" s="14"/>
    </row>
    <row r="1101" spans="2:15" x14ac:dyDescent="0.25">
      <c r="B1101" s="20"/>
      <c r="D1101" s="1"/>
      <c r="L1101" s="14"/>
      <c r="M1101" s="14"/>
      <c r="N1101" s="14"/>
      <c r="O1101" s="14"/>
    </row>
    <row r="1102" spans="2:15" x14ac:dyDescent="0.25">
      <c r="B1102" s="20"/>
      <c r="D1102" s="1"/>
      <c r="L1102" s="14"/>
      <c r="M1102" s="14"/>
      <c r="N1102" s="14"/>
      <c r="O1102" s="14"/>
    </row>
    <row r="1103" spans="2:15" x14ac:dyDescent="0.25">
      <c r="B1103" s="20"/>
      <c r="D1103" s="1"/>
      <c r="L1103" s="14"/>
      <c r="M1103" s="14"/>
      <c r="N1103" s="14"/>
      <c r="O1103" s="14"/>
    </row>
    <row r="1104" spans="2:15" x14ac:dyDescent="0.25">
      <c r="B1104" s="20"/>
      <c r="D1104" s="1"/>
      <c r="L1104" s="14"/>
      <c r="M1104" s="14"/>
      <c r="N1104" s="14"/>
      <c r="O1104" s="14"/>
    </row>
    <row r="1105" spans="2:15" x14ac:dyDescent="0.25">
      <c r="B1105" s="20"/>
      <c r="D1105" s="1"/>
      <c r="L1105" s="14"/>
      <c r="M1105" s="14"/>
      <c r="N1105" s="14"/>
      <c r="O1105" s="14"/>
    </row>
    <row r="1106" spans="2:15" x14ac:dyDescent="0.25">
      <c r="B1106" s="20"/>
      <c r="D1106" s="1"/>
      <c r="L1106" s="14"/>
      <c r="M1106" s="14"/>
      <c r="N1106" s="14"/>
      <c r="O1106" s="14"/>
    </row>
    <row r="1107" spans="2:15" x14ac:dyDescent="0.25">
      <c r="B1107" s="20"/>
      <c r="D1107" s="1"/>
      <c r="L1107" s="14"/>
      <c r="M1107" s="14"/>
      <c r="N1107" s="14"/>
      <c r="O1107" s="14"/>
    </row>
    <row r="1108" spans="2:15" x14ac:dyDescent="0.25">
      <c r="B1108" s="20"/>
      <c r="D1108" s="1"/>
      <c r="L1108" s="14"/>
      <c r="M1108" s="14"/>
      <c r="N1108" s="14"/>
      <c r="O1108" s="14"/>
    </row>
    <row r="1109" spans="2:15" x14ac:dyDescent="0.25">
      <c r="B1109" s="20"/>
      <c r="D1109" s="1"/>
      <c r="L1109" s="14"/>
      <c r="M1109" s="14"/>
      <c r="N1109" s="14"/>
      <c r="O1109" s="14"/>
    </row>
    <row r="1110" spans="2:15" x14ac:dyDescent="0.25">
      <c r="B1110" s="20"/>
      <c r="D1110" s="1"/>
      <c r="L1110" s="14"/>
      <c r="M1110" s="14"/>
      <c r="N1110" s="14"/>
      <c r="O1110" s="14"/>
    </row>
    <row r="1111" spans="2:15" x14ac:dyDescent="0.25">
      <c r="B1111" s="20"/>
      <c r="D1111" s="1"/>
      <c r="L1111" s="14"/>
      <c r="M1111" s="14"/>
      <c r="N1111" s="14"/>
      <c r="O1111" s="14"/>
    </row>
    <row r="1112" spans="2:15" x14ac:dyDescent="0.25">
      <c r="B1112" s="20"/>
      <c r="D1112" s="1"/>
      <c r="L1112" s="14"/>
      <c r="M1112" s="14"/>
      <c r="N1112" s="14"/>
      <c r="O1112" s="14"/>
    </row>
    <row r="1113" spans="2:15" x14ac:dyDescent="0.25">
      <c r="B1113" s="20"/>
      <c r="D1113" s="1"/>
      <c r="L1113" s="14"/>
      <c r="M1113" s="14"/>
      <c r="N1113" s="14"/>
      <c r="O1113" s="14"/>
    </row>
    <row r="1114" spans="2:15" x14ac:dyDescent="0.25">
      <c r="B1114" s="20"/>
      <c r="D1114" s="1"/>
      <c r="L1114" s="14"/>
      <c r="M1114" s="14"/>
      <c r="N1114" s="14"/>
      <c r="O1114" s="14"/>
    </row>
    <row r="1115" spans="2:15" x14ac:dyDescent="0.25">
      <c r="B1115" s="20"/>
      <c r="D1115" s="1"/>
      <c r="L1115" s="14"/>
      <c r="M1115" s="14"/>
      <c r="N1115" s="14"/>
      <c r="O1115" s="14"/>
    </row>
    <row r="1116" spans="2:15" x14ac:dyDescent="0.25">
      <c r="L1116" s="14"/>
      <c r="M1116" s="14"/>
      <c r="N1116" s="14"/>
      <c r="O1116" s="14"/>
    </row>
    <row r="1117" spans="2:15" x14ac:dyDescent="0.25">
      <c r="L1117" s="14"/>
      <c r="M1117" s="14"/>
      <c r="N1117" s="14"/>
      <c r="O1117" s="14"/>
    </row>
    <row r="1118" spans="2:15" x14ac:dyDescent="0.25">
      <c r="L1118" s="14"/>
      <c r="M1118" s="14"/>
      <c r="N1118" s="14"/>
      <c r="O1118" s="14"/>
    </row>
    <row r="1119" spans="2:15" x14ac:dyDescent="0.25">
      <c r="L1119" s="14"/>
      <c r="M1119" s="14"/>
      <c r="N1119" s="14"/>
      <c r="O1119" s="14"/>
    </row>
    <row r="1120" spans="2:15" x14ac:dyDescent="0.25">
      <c r="L1120" s="14"/>
      <c r="M1120" s="14"/>
      <c r="N1120" s="14"/>
      <c r="O1120" s="14"/>
    </row>
    <row r="1121" spans="12:15" x14ac:dyDescent="0.25">
      <c r="L1121" s="14"/>
      <c r="M1121" s="14"/>
      <c r="N1121" s="14"/>
      <c r="O1121" s="14"/>
    </row>
  </sheetData>
  <autoFilter ref="A1:P1121" xr:uid="{00000000-0001-0000-0000-000000000000}"/>
  <phoneticPr fontId="5" type="noConversion"/>
  <dataValidations count="1">
    <dataValidation allowBlank="1" showErrorMessage="1" sqref="G2" xr:uid="{00000000-0002-0000-0000-000000000000}"/>
  </dataValidations>
  <hyperlinks>
    <hyperlink ref="C57" r:id="rId1" xr:uid="{F735CF83-CF75-4E7E-851E-6BA808D42315}"/>
  </hyperlinks>
  <pageMargins left="0.7" right="0.7" top="0.75" bottom="0.75" header="0.3" footer="0.3"/>
  <pageSetup paperSize="8" scale="87" fitToHeight="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6" sqref="H6:I1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A66C4381AB6D49B63E30A67C0CBE46" ma:contentTypeVersion="10" ma:contentTypeDescription="Creare un nuovo documento." ma:contentTypeScope="" ma:versionID="9c4d0dc5c95682a0cc163985763ed5a8">
  <xsd:schema xmlns:xsd="http://www.w3.org/2001/XMLSchema" xmlns:xs="http://www.w3.org/2001/XMLSchema" xmlns:p="http://schemas.microsoft.com/office/2006/metadata/properties" xmlns:ns2="65168ee9-6f4a-4357-86e8-a3a2dbb77317" xmlns:ns3="c93edd10-f2a4-470c-a401-129bad5eaa71" targetNamespace="http://schemas.microsoft.com/office/2006/metadata/properties" ma:root="true" ma:fieldsID="22c0446db4880099662079e613c09582" ns2:_="" ns3:_="">
    <xsd:import namespace="65168ee9-6f4a-4357-86e8-a3a2dbb77317"/>
    <xsd:import namespace="c93edd10-f2a4-470c-a401-129bad5eaa7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68ee9-6f4a-4357-86e8-a3a2dbb77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suggerimento condivisione" ma:internalName="SharingHintHash" ma:readOnly="true">
      <xsd:simpleType>
        <xsd:restriction base="dms:Text"/>
      </xsd:simpleType>
    </xsd:element>
    <xsd:element name="SharedWithDetails" ma:index="10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edd10-f2a4-470c-a401-129bad5ea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D55922-85E0-4F2D-B720-3674563B2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EB3305-5301-4242-9203-3589918C49C1}">
  <ds:schemaRefs>
    <ds:schemaRef ds:uri="http://purl.org/dc/terms/"/>
    <ds:schemaRef ds:uri="65168ee9-6f4a-4357-86e8-a3a2dbb77317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93edd10-f2a4-470c-a401-129bad5eaa7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D5C94-5464-40C4-999D-EE00AE892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168ee9-6f4a-4357-86e8-a3a2dbb77317"/>
    <ds:schemaRef ds:uri="c93edd10-f2a4-470c-a401-129bad5ea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Simonetta Cattaneo</dc:creator>
  <cp:keywords/>
  <dc:description/>
  <cp:lastModifiedBy>Simonetta Cattaneo</cp:lastModifiedBy>
  <cp:revision/>
  <dcterms:created xsi:type="dcterms:W3CDTF">2018-03-26T14:51:21Z</dcterms:created>
  <dcterms:modified xsi:type="dcterms:W3CDTF">2022-04-11T16:02:51Z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0x0101006DA66C4381AB6D49B63E30A67C0CBE46</vt:lpwstr>
  </property>
  <property fmtid="{D5CDD505-2E9C-101B-9397-08002B2CF9AE}" pid="3" name="AuthorIds_UIVersion_37888">
    <vt:lpwstr>131</vt:lpwstr>
  </property>
</Properties>
</file>